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willyvandemortel/Desktop/Difesa Sports 2021/NA DE ZOMER/Berghem Open 28 Nov/"/>
    </mc:Choice>
  </mc:AlternateContent>
  <xr:revisionPtr revIDLastSave="0" documentId="13_ncr:1_{B85E82AB-9CCA-7C47-B290-C4C02B301615}" xr6:coauthVersionLast="45" xr6:coauthVersionMax="45" xr10:uidLastSave="{00000000-0000-0000-0000-000000000000}"/>
  <workbookProtection workbookAlgorithmName="SHA-512" workbookHashValue="tmXgujWPxgp3fo9t4iTezDspGkPAvmGZ0i3EdRKd3mpNNGgksG25xCRMhrwjxqzA0WA3Z2SkrdV8jh7YlyHhVw==" workbookSaltValue="nSd5C0orvObVVF7PxpUe/w==" workbookSpinCount="100000" lockStructure="1"/>
  <bookViews>
    <workbookView xWindow="24260" yWindow="2760" windowWidth="25460" windowHeight="18220" xr2:uid="{00000000-000D-0000-FFFF-FFFF00000000}"/>
  </bookViews>
  <sheets>
    <sheet name="Taekyon Toernooi" sheetId="1" r:id="rId1"/>
    <sheet name="Selecties" sheetId="2" state="hidden" r:id="rId2"/>
  </sheets>
  <definedNames>
    <definedName name="Selectie_Geslacht">Selecties!$L$4:$L$5</definedName>
    <definedName name="Selectie_Gewicht">Selecties!$P$4:$P$90</definedName>
    <definedName name="Selectie_graduatie_deelnemers">Selecties!$E$4:$E$17</definedName>
    <definedName name="Selectie_Graduatie_scheids">Selecties!$B$4:$B$14</definedName>
    <definedName name="Selectie_JN">Selecties!$N$4:$N$5</definedName>
    <definedName name="Selectie_Licentie">Selecties!$H$4:$H$7</definedName>
    <definedName name="selectie_tournament_date">Selecties!$B$21</definedName>
    <definedName name="Selectie_Voorkeur">Selecties!$J$4:$J$6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3" i="1" l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 l="1"/>
  <c r="R73" i="1" l="1"/>
  <c r="T73" i="1" s="1"/>
  <c r="R72" i="1"/>
  <c r="T72" i="1" s="1"/>
  <c r="R71" i="1"/>
  <c r="T71" i="1" s="1"/>
  <c r="R70" i="1"/>
  <c r="T70" i="1" s="1"/>
  <c r="R69" i="1"/>
  <c r="T69" i="1" s="1"/>
  <c r="R68" i="1"/>
  <c r="T68" i="1" s="1"/>
  <c r="R67" i="1"/>
  <c r="T67" i="1" s="1"/>
  <c r="R66" i="1"/>
  <c r="T66" i="1" s="1"/>
  <c r="R65" i="1"/>
  <c r="T65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R58" i="1"/>
  <c r="T58" i="1" s="1"/>
  <c r="R57" i="1"/>
  <c r="T57" i="1" s="1"/>
  <c r="R56" i="1"/>
  <c r="T56" i="1" s="1"/>
  <c r="R55" i="1"/>
  <c r="T55" i="1" s="1"/>
  <c r="R54" i="1"/>
  <c r="T54" i="1" s="1"/>
  <c r="R53" i="1"/>
  <c r="T53" i="1" s="1"/>
  <c r="R52" i="1"/>
  <c r="T52" i="1" s="1"/>
  <c r="R51" i="1"/>
  <c r="T51" i="1" s="1"/>
  <c r="R50" i="1"/>
  <c r="T50" i="1" s="1"/>
  <c r="R49" i="1"/>
  <c r="T49" i="1" s="1"/>
  <c r="R48" i="1"/>
  <c r="T48" i="1" s="1"/>
  <c r="R47" i="1"/>
  <c r="T47" i="1" s="1"/>
  <c r="R46" i="1"/>
  <c r="T46" i="1" s="1"/>
  <c r="R45" i="1"/>
  <c r="T45" i="1" s="1"/>
  <c r="R44" i="1"/>
  <c r="T44" i="1" s="1"/>
  <c r="R43" i="1"/>
  <c r="T43" i="1" s="1"/>
  <c r="R42" i="1"/>
  <c r="T42" i="1" s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R33" i="1"/>
  <c r="T33" i="1" s="1"/>
  <c r="R32" i="1"/>
  <c r="T32" i="1" s="1"/>
  <c r="R31" i="1"/>
  <c r="T31" i="1" s="1"/>
  <c r="R30" i="1"/>
  <c r="T30" i="1" s="1"/>
  <c r="R29" i="1"/>
  <c r="R28" i="1"/>
  <c r="T28" i="1" s="1"/>
  <c r="R27" i="1"/>
  <c r="T27" i="1" s="1"/>
  <c r="R26" i="1"/>
  <c r="T26" i="1" s="1"/>
  <c r="R25" i="1"/>
  <c r="T25" i="1" s="1"/>
  <c r="R24" i="1"/>
  <c r="T24" i="1" s="1"/>
  <c r="H6" i="1" l="1"/>
  <c r="I6" i="1" s="1"/>
  <c r="T34" i="1"/>
  <c r="S14" i="1"/>
  <c r="H7" i="1"/>
  <c r="I7" i="1" s="1"/>
  <c r="H5" i="1"/>
  <c r="T29" i="1"/>
  <c r="Z14" i="1"/>
  <c r="T14" i="1"/>
  <c r="AD73" i="1"/>
  <c r="AC73" i="1"/>
  <c r="AD72" i="1"/>
  <c r="AC72" i="1"/>
  <c r="AD71" i="1"/>
  <c r="AC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C24" i="1"/>
  <c r="AD24" i="1"/>
  <c r="N32" i="1"/>
  <c r="N31" i="1"/>
  <c r="N30" i="1"/>
  <c r="N29" i="1"/>
  <c r="N28" i="1"/>
  <c r="N27" i="1"/>
  <c r="N26" i="1"/>
  <c r="N24" i="1"/>
  <c r="F51" i="2"/>
  <c r="F52" i="2" s="1"/>
  <c r="F53" i="2" s="1"/>
  <c r="H50" i="2"/>
  <c r="G50" i="2"/>
  <c r="G51" i="2" s="1"/>
  <c r="G52" i="2" s="1"/>
  <c r="F50" i="2"/>
  <c r="E50" i="2"/>
  <c r="E51" i="2" s="1"/>
  <c r="E52" i="2" s="1"/>
  <c r="E53" i="2" s="1"/>
  <c r="D50" i="2"/>
  <c r="D51" i="2" s="1"/>
  <c r="D52" i="2" s="1"/>
  <c r="D53" i="2" s="1"/>
  <c r="D54" i="2" s="1"/>
  <c r="D55" i="2" s="1"/>
  <c r="C50" i="2"/>
  <c r="C51" i="2" s="1"/>
  <c r="C52" i="2" s="1"/>
  <c r="C53" i="2" s="1"/>
  <c r="C54" i="2" s="1"/>
  <c r="C55" i="2" s="1"/>
  <c r="C56" i="2" s="1"/>
  <c r="C57" i="2" s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N62" i="1" l="1"/>
  <c r="X62" i="1"/>
  <c r="Y62" i="1"/>
  <c r="M62" i="1"/>
  <c r="N55" i="1"/>
  <c r="M55" i="1"/>
  <c r="X55" i="1"/>
  <c r="Y55" i="1"/>
  <c r="N71" i="1"/>
  <c r="M71" i="1"/>
  <c r="Y71" i="1"/>
  <c r="X71" i="1"/>
  <c r="V40" i="1"/>
  <c r="N40" i="1"/>
  <c r="M40" i="1"/>
  <c r="X40" i="1"/>
  <c r="Y40" i="1"/>
  <c r="N48" i="1"/>
  <c r="M48" i="1"/>
  <c r="X48" i="1"/>
  <c r="Y48" i="1"/>
  <c r="N56" i="1"/>
  <c r="M56" i="1"/>
  <c r="Y56" i="1"/>
  <c r="X56" i="1"/>
  <c r="N64" i="1"/>
  <c r="M64" i="1"/>
  <c r="Y64" i="1"/>
  <c r="X64" i="1"/>
  <c r="N72" i="1"/>
  <c r="M72" i="1"/>
  <c r="X72" i="1"/>
  <c r="Y72" i="1"/>
  <c r="N45" i="1"/>
  <c r="M45" i="1"/>
  <c r="Y45" i="1"/>
  <c r="X45" i="1"/>
  <c r="N54" i="1"/>
  <c r="Y54" i="1"/>
  <c r="X54" i="1"/>
  <c r="M54" i="1"/>
  <c r="N47" i="1"/>
  <c r="X47" i="1"/>
  <c r="M47" i="1"/>
  <c r="Y47" i="1"/>
  <c r="N63" i="1"/>
  <c r="M63" i="1"/>
  <c r="Y63" i="1"/>
  <c r="X63" i="1"/>
  <c r="N33" i="1"/>
  <c r="M33" i="1"/>
  <c r="Y33" i="1"/>
  <c r="X33" i="1"/>
  <c r="V41" i="1"/>
  <c r="N41" i="1"/>
  <c r="M41" i="1"/>
  <c r="Y41" i="1"/>
  <c r="X41" i="1"/>
  <c r="N49" i="1"/>
  <c r="M49" i="1"/>
  <c r="Y49" i="1"/>
  <c r="X49" i="1"/>
  <c r="N57" i="1"/>
  <c r="M57" i="1"/>
  <c r="Y57" i="1"/>
  <c r="X57" i="1"/>
  <c r="N65" i="1"/>
  <c r="M65" i="1"/>
  <c r="Y65" i="1"/>
  <c r="X65" i="1"/>
  <c r="N73" i="1"/>
  <c r="M73" i="1"/>
  <c r="Y73" i="1"/>
  <c r="X73" i="1"/>
  <c r="N50" i="1"/>
  <c r="X50" i="1"/>
  <c r="Y50" i="1"/>
  <c r="M50" i="1"/>
  <c r="N53" i="1"/>
  <c r="M53" i="1"/>
  <c r="Y53" i="1"/>
  <c r="X53" i="1"/>
  <c r="W46" i="1"/>
  <c r="N46" i="1"/>
  <c r="X46" i="1"/>
  <c r="M46" i="1"/>
  <c r="Y46" i="1"/>
  <c r="V42" i="1"/>
  <c r="N42" i="1"/>
  <c r="Y42" i="1"/>
  <c r="M42" i="1"/>
  <c r="X42" i="1"/>
  <c r="N58" i="1"/>
  <c r="X58" i="1"/>
  <c r="Y58" i="1"/>
  <c r="M58" i="1"/>
  <c r="N35" i="1"/>
  <c r="X35" i="1"/>
  <c r="M35" i="1"/>
  <c r="Y35" i="1"/>
  <c r="N43" i="1"/>
  <c r="X43" i="1"/>
  <c r="M43" i="1"/>
  <c r="Y43" i="1"/>
  <c r="N51" i="1"/>
  <c r="M51" i="1"/>
  <c r="Y51" i="1"/>
  <c r="X51" i="1"/>
  <c r="N59" i="1"/>
  <c r="M59" i="1"/>
  <c r="Y59" i="1"/>
  <c r="X59" i="1"/>
  <c r="N67" i="1"/>
  <c r="M67" i="1"/>
  <c r="Y67" i="1"/>
  <c r="X67" i="1"/>
  <c r="V37" i="1"/>
  <c r="N37" i="1"/>
  <c r="M37" i="1"/>
  <c r="Y37" i="1"/>
  <c r="X37" i="1"/>
  <c r="W38" i="1"/>
  <c r="N38" i="1"/>
  <c r="X38" i="1"/>
  <c r="Y38" i="1"/>
  <c r="M38" i="1"/>
  <c r="N70" i="1"/>
  <c r="Y70" i="1"/>
  <c r="X70" i="1"/>
  <c r="M70" i="1"/>
  <c r="W39" i="1"/>
  <c r="N39" i="1"/>
  <c r="M39" i="1"/>
  <c r="X39" i="1"/>
  <c r="Y39" i="1"/>
  <c r="N34" i="1"/>
  <c r="X34" i="1"/>
  <c r="Y34" i="1"/>
  <c r="M34" i="1"/>
  <c r="N66" i="1"/>
  <c r="X66" i="1"/>
  <c r="M66" i="1"/>
  <c r="Y66" i="1"/>
  <c r="V36" i="1"/>
  <c r="N36" i="1"/>
  <c r="M36" i="1"/>
  <c r="X36" i="1"/>
  <c r="Y36" i="1"/>
  <c r="N44" i="1"/>
  <c r="M44" i="1"/>
  <c r="Y44" i="1"/>
  <c r="X44" i="1"/>
  <c r="N52" i="1"/>
  <c r="M52" i="1"/>
  <c r="X52" i="1"/>
  <c r="Y52" i="1"/>
  <c r="N60" i="1"/>
  <c r="M60" i="1"/>
  <c r="X60" i="1"/>
  <c r="Y60" i="1"/>
  <c r="N68" i="1"/>
  <c r="M68" i="1"/>
  <c r="X68" i="1"/>
  <c r="Y68" i="1"/>
  <c r="N61" i="1"/>
  <c r="M61" i="1"/>
  <c r="Y61" i="1"/>
  <c r="X61" i="1"/>
  <c r="N69" i="1"/>
  <c r="M69" i="1"/>
  <c r="Y69" i="1"/>
  <c r="X69" i="1"/>
  <c r="W31" i="1"/>
  <c r="Y31" i="1"/>
  <c r="M31" i="1"/>
  <c r="X31" i="1"/>
  <c r="V28" i="1"/>
  <c r="M28" i="1"/>
  <c r="Y28" i="1"/>
  <c r="X28" i="1"/>
  <c r="V32" i="1"/>
  <c r="Y32" i="1"/>
  <c r="X32" i="1"/>
  <c r="Y26" i="1"/>
  <c r="X26" i="1"/>
  <c r="M30" i="1"/>
  <c r="Y30" i="1"/>
  <c r="X30" i="1"/>
  <c r="W27" i="1"/>
  <c r="M27" i="1" s="1"/>
  <c r="Y27" i="1"/>
  <c r="X27" i="1"/>
  <c r="Y25" i="1"/>
  <c r="M25" i="1"/>
  <c r="X25" i="1"/>
  <c r="Y29" i="1"/>
  <c r="X29" i="1"/>
  <c r="M29" i="1"/>
  <c r="Y24" i="1"/>
  <c r="V24" i="1"/>
  <c r="X24" i="1"/>
  <c r="H9" i="1"/>
  <c r="W44" i="1"/>
  <c r="V60" i="1"/>
  <c r="V48" i="1"/>
  <c r="L48" i="1" s="1"/>
  <c r="V64" i="1"/>
  <c r="L64" i="1" s="1"/>
  <c r="V29" i="1"/>
  <c r="V45" i="1"/>
  <c r="V49" i="1"/>
  <c r="V53" i="1"/>
  <c r="V57" i="1"/>
  <c r="L57" i="1" s="1"/>
  <c r="V61" i="1"/>
  <c r="V65" i="1"/>
  <c r="V69" i="1"/>
  <c r="V73" i="1"/>
  <c r="V56" i="1"/>
  <c r="W26" i="1"/>
  <c r="W30" i="1"/>
  <c r="W34" i="1"/>
  <c r="W52" i="1"/>
  <c r="W68" i="1"/>
  <c r="V72" i="1"/>
  <c r="V25" i="1"/>
  <c r="V33" i="1"/>
  <c r="W59" i="1"/>
  <c r="V67" i="1"/>
  <c r="AA14" i="1"/>
  <c r="AB14" i="1" s="1"/>
  <c r="F18" i="1"/>
  <c r="F19" i="1"/>
  <c r="B20" i="1"/>
  <c r="B18" i="1"/>
  <c r="F20" i="1"/>
  <c r="B19" i="1"/>
  <c r="I5" i="1"/>
  <c r="I9" i="1" s="1"/>
  <c r="U14" i="1"/>
  <c r="V14" i="1" s="1"/>
  <c r="M5" i="1" s="1"/>
  <c r="M9" i="1" s="1"/>
  <c r="W61" i="1"/>
  <c r="W64" i="1"/>
  <c r="W67" i="1"/>
  <c r="W24" i="1"/>
  <c r="W40" i="1"/>
  <c r="W45" i="1"/>
  <c r="W48" i="1"/>
  <c r="W51" i="1"/>
  <c r="W54" i="1"/>
  <c r="W70" i="1"/>
  <c r="V30" i="1"/>
  <c r="V38" i="1"/>
  <c r="V46" i="1"/>
  <c r="V54" i="1"/>
  <c r="L54" i="1" s="1"/>
  <c r="V58" i="1"/>
  <c r="V62" i="1"/>
  <c r="L62" i="1" s="1"/>
  <c r="V70" i="1"/>
  <c r="W41" i="1"/>
  <c r="W42" i="1"/>
  <c r="W47" i="1"/>
  <c r="W50" i="1"/>
  <c r="W57" i="1"/>
  <c r="W60" i="1"/>
  <c r="W63" i="1"/>
  <c r="W66" i="1"/>
  <c r="W73" i="1"/>
  <c r="V27" i="1"/>
  <c r="V31" i="1"/>
  <c r="V35" i="1"/>
  <c r="V39" i="1"/>
  <c r="V43" i="1"/>
  <c r="V47" i="1"/>
  <c r="L47" i="1" s="1"/>
  <c r="V51" i="1"/>
  <c r="V55" i="1"/>
  <c r="L55" i="1" s="1"/>
  <c r="V59" i="1"/>
  <c r="V63" i="1"/>
  <c r="V71" i="1"/>
  <c r="L71" i="1" s="1"/>
  <c r="V26" i="1"/>
  <c r="V34" i="1"/>
  <c r="L34" i="1" s="1"/>
  <c r="V50" i="1"/>
  <c r="L50" i="1" s="1"/>
  <c r="V66" i="1"/>
  <c r="W25" i="1"/>
  <c r="W28" i="1"/>
  <c r="W29" i="1"/>
  <c r="W32" i="1"/>
  <c r="W33" i="1"/>
  <c r="W35" i="1"/>
  <c r="W36" i="1"/>
  <c r="W37" i="1"/>
  <c r="W43" i="1"/>
  <c r="W53" i="1"/>
  <c r="W56" i="1"/>
  <c r="W62" i="1"/>
  <c r="W69" i="1"/>
  <c r="W72" i="1"/>
  <c r="V44" i="1"/>
  <c r="V52" i="1"/>
  <c r="L52" i="1" s="1"/>
  <c r="V68" i="1"/>
  <c r="W49" i="1"/>
  <c r="W55" i="1"/>
  <c r="W58" i="1"/>
  <c r="W65" i="1"/>
  <c r="W71" i="1"/>
  <c r="AA45" i="1"/>
  <c r="AA46" i="1"/>
  <c r="AB45" i="1"/>
  <c r="AB46" i="1"/>
  <c r="AA42" i="1"/>
  <c r="AB42" i="1"/>
  <c r="AB37" i="1"/>
  <c r="AB36" i="1"/>
  <c r="AA37" i="1"/>
  <c r="AA40" i="1"/>
  <c r="AB41" i="1"/>
  <c r="AA28" i="1"/>
  <c r="AA32" i="1"/>
  <c r="L68" i="1" l="1"/>
  <c r="L46" i="1"/>
  <c r="Z40" i="1"/>
  <c r="L33" i="1"/>
  <c r="L56" i="1"/>
  <c r="L45" i="1"/>
  <c r="Z32" i="1"/>
  <c r="Z37" i="1"/>
  <c r="L66" i="1"/>
  <c r="L63" i="1"/>
  <c r="L70" i="1"/>
  <c r="L39" i="1"/>
  <c r="L49" i="1"/>
  <c r="L36" i="1"/>
  <c r="Z53" i="1"/>
  <c r="Z28" i="1"/>
  <c r="Z65" i="1"/>
  <c r="Z57" i="1"/>
  <c r="L35" i="1"/>
  <c r="L38" i="1"/>
  <c r="L73" i="1"/>
  <c r="L41" i="1"/>
  <c r="L69" i="1"/>
  <c r="L51" i="1"/>
  <c r="L67" i="1"/>
  <c r="L53" i="1"/>
  <c r="L42" i="1"/>
  <c r="L60" i="1"/>
  <c r="Z46" i="1"/>
  <c r="L37" i="1"/>
  <c r="L40" i="1"/>
  <c r="L59" i="1"/>
  <c r="Z42" i="1"/>
  <c r="Z67" i="1"/>
  <c r="L72" i="1"/>
  <c r="Z41" i="1"/>
  <c r="L65" i="1"/>
  <c r="L61" i="1"/>
  <c r="L44" i="1"/>
  <c r="Z36" i="1"/>
  <c r="L43" i="1"/>
  <c r="L58" i="1"/>
  <c r="L26" i="1"/>
  <c r="M24" i="1"/>
  <c r="L31" i="1"/>
  <c r="L29" i="1"/>
  <c r="L32" i="1"/>
  <c r="L25" i="1"/>
  <c r="L28" i="1"/>
  <c r="M26" i="1"/>
  <c r="L27" i="1"/>
  <c r="L30" i="1"/>
  <c r="M32" i="1"/>
  <c r="L24" i="1"/>
  <c r="Z24" i="1"/>
  <c r="Z48" i="1"/>
  <c r="Z45" i="1"/>
  <c r="Z25" i="1"/>
  <c r="Z29" i="1"/>
  <c r="Z72" i="1"/>
  <c r="Z69" i="1"/>
  <c r="Z73" i="1"/>
  <c r="Z64" i="1"/>
  <c r="Z60" i="1"/>
  <c r="Z61" i="1"/>
  <c r="Z56" i="1"/>
  <c r="Z49" i="1"/>
  <c r="Z33" i="1"/>
  <c r="I11" i="1"/>
  <c r="Z26" i="1"/>
  <c r="Z30" i="1"/>
  <c r="Z50" i="1"/>
  <c r="Z35" i="1"/>
  <c r="Z62" i="1"/>
  <c r="Z63" i="1"/>
  <c r="Z38" i="1"/>
  <c r="Z59" i="1"/>
  <c r="Z43" i="1"/>
  <c r="Z58" i="1"/>
  <c r="Z34" i="1"/>
  <c r="Z52" i="1"/>
  <c r="Z55" i="1"/>
  <c r="Z39" i="1"/>
  <c r="Z54" i="1"/>
  <c r="Z31" i="1"/>
  <c r="Z47" i="1"/>
  <c r="Z68" i="1"/>
  <c r="Z44" i="1"/>
  <c r="Z66" i="1"/>
  <c r="Z71" i="1"/>
  <c r="Z51" i="1"/>
  <c r="Z70" i="1"/>
  <c r="Z27" i="1"/>
  <c r="AA69" i="1"/>
  <c r="AB73" i="1"/>
  <c r="AB72" i="1"/>
  <c r="AA73" i="1"/>
  <c r="AA72" i="1"/>
  <c r="AB69" i="1"/>
  <c r="AA67" i="1"/>
  <c r="AB65" i="1"/>
  <c r="AB67" i="1"/>
  <c r="AA65" i="1"/>
  <c r="AA57" i="1"/>
  <c r="AB53" i="1"/>
  <c r="AB57" i="1"/>
  <c r="AA53" i="1"/>
  <c r="AB48" i="1"/>
  <c r="AA48" i="1"/>
  <c r="AB43" i="1"/>
  <c r="AB44" i="1"/>
  <c r="AA43" i="1"/>
  <c r="AA44" i="1"/>
  <c r="AB40" i="1"/>
  <c r="AA38" i="1"/>
  <c r="AA39" i="1"/>
  <c r="AA36" i="1"/>
  <c r="AB39" i="1"/>
  <c r="AB38" i="1"/>
  <c r="AA41" i="1"/>
  <c r="AB35" i="1"/>
  <c r="AA34" i="1"/>
  <c r="AB28" i="1"/>
  <c r="AA26" i="1"/>
  <c r="AB31" i="1"/>
  <c r="AB26" i="1"/>
  <c r="AB32" i="1"/>
  <c r="AB29" i="1"/>
  <c r="AA30" i="1"/>
  <c r="AA24" i="1"/>
  <c r="AB27" i="1"/>
  <c r="AB25" i="1"/>
  <c r="AA25" i="1"/>
  <c r="N25" i="1" l="1"/>
  <c r="AB71" i="1"/>
  <c r="AA71" i="1"/>
  <c r="AB70" i="1"/>
  <c r="AA70" i="1"/>
  <c r="AB64" i="1"/>
  <c r="AA66" i="1"/>
  <c r="AB63" i="1"/>
  <c r="AA64" i="1"/>
  <c r="AB66" i="1"/>
  <c r="AA63" i="1"/>
  <c r="AB62" i="1"/>
  <c r="AB61" i="1"/>
  <c r="AA68" i="1"/>
  <c r="AB60" i="1"/>
  <c r="AA62" i="1"/>
  <c r="AA61" i="1"/>
  <c r="AB68" i="1"/>
  <c r="AA60" i="1"/>
  <c r="AB55" i="1"/>
  <c r="AB59" i="1"/>
  <c r="AB52" i="1"/>
  <c r="AA55" i="1"/>
  <c r="AA59" i="1"/>
  <c r="AA52" i="1"/>
  <c r="AB51" i="1"/>
  <c r="AB58" i="1"/>
  <c r="AB54" i="1"/>
  <c r="AB56" i="1"/>
  <c r="AA51" i="1"/>
  <c r="AA58" i="1"/>
  <c r="AA54" i="1"/>
  <c r="AA56" i="1"/>
  <c r="AA47" i="1"/>
  <c r="AB50" i="1"/>
  <c r="AB49" i="1"/>
  <c r="AA50" i="1"/>
  <c r="AA49" i="1"/>
  <c r="AB47" i="1"/>
  <c r="AA33" i="1"/>
  <c r="AB33" i="1"/>
  <c r="AB34" i="1"/>
  <c r="AA35" i="1"/>
  <c r="AA29" i="1"/>
  <c r="AB30" i="1"/>
  <c r="AA31" i="1"/>
  <c r="AB24" i="1"/>
  <c r="AA27" i="1"/>
</calcChain>
</file>

<file path=xl/sharedStrings.xml><?xml version="1.0" encoding="utf-8"?>
<sst xmlns="http://schemas.openxmlformats.org/spreadsheetml/2006/main" count="236" uniqueCount="153">
  <si>
    <t xml:space="preserve">School / Vereniging : </t>
  </si>
  <si>
    <t xml:space="preserve">Contact : </t>
  </si>
  <si>
    <t xml:space="preserve">Adres                      : </t>
  </si>
  <si>
    <t xml:space="preserve">Postcode en Plaats : </t>
  </si>
  <si>
    <t xml:space="preserve">E-mail : </t>
  </si>
  <si>
    <t xml:space="preserve">Naam Coach(es) : </t>
  </si>
  <si>
    <t xml:space="preserve">Umpires : </t>
  </si>
  <si>
    <t>Naam Scheidsrechters</t>
  </si>
  <si>
    <t>Gradatie</t>
  </si>
  <si>
    <t>Licentie</t>
  </si>
  <si>
    <t>Leeftijd</t>
  </si>
  <si>
    <t>Voorkeur</t>
  </si>
  <si>
    <t>C</t>
  </si>
  <si>
    <t>Mat</t>
  </si>
  <si>
    <t>B</t>
  </si>
  <si>
    <t>Hoek</t>
  </si>
  <si>
    <t>A</t>
  </si>
  <si>
    <t>Nr:</t>
  </si>
  <si>
    <t>Roepnaam</t>
  </si>
  <si>
    <t>Tussen
voegsel</t>
  </si>
  <si>
    <t>Achternaam</t>
  </si>
  <si>
    <t>Geslacht</t>
  </si>
  <si>
    <t>Klasse</t>
  </si>
  <si>
    <t>Graduatie:</t>
  </si>
  <si>
    <t>Tuls</t>
  </si>
  <si>
    <t>Sparring</t>
  </si>
  <si>
    <t>Gewicht</t>
  </si>
  <si>
    <t>Tuls
Klasse</t>
  </si>
  <si>
    <t>Sparring
Klasse</t>
  </si>
  <si>
    <t>Dag / Maand / Jaar</t>
  </si>
  <si>
    <t>M / V</t>
  </si>
  <si>
    <t>Ja/ Nee</t>
  </si>
  <si>
    <t>Kg</t>
  </si>
  <si>
    <t>M</t>
  </si>
  <si>
    <t>Ja</t>
  </si>
  <si>
    <t>V</t>
  </si>
  <si>
    <t>Nee</t>
  </si>
  <si>
    <t>Graduatie scheids</t>
  </si>
  <si>
    <t>Graduatie</t>
  </si>
  <si>
    <t>Spar</t>
  </si>
  <si>
    <t>Ja/Nee</t>
  </si>
  <si>
    <r>
      <t>4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</si>
  <si>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t>A-klasse</t>
  </si>
  <si>
    <r>
      <t>8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</si>
  <si>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3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</si>
  <si>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7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</si>
  <si>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2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</si>
  <si>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6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</si>
  <si>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t>Jury president</t>
  </si>
  <si>
    <r>
      <t>1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</si>
  <si>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5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</si>
  <si>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t>D</t>
  </si>
  <si>
    <r>
      <t>1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</si>
  <si>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AA-klasse</t>
  </si>
  <si>
    <r>
      <t>2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</si>
  <si>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3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</si>
  <si>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Kosten overzicht aan</t>
  </si>
  <si>
    <r>
      <t>4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</si>
  <si>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5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</si>
  <si>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AA</t>
  </si>
  <si>
    <r>
      <t>6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</si>
  <si>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7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</si>
  <si>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Toernooi datum</t>
  </si>
  <si>
    <t>Inschrijf geld</t>
  </si>
  <si>
    <t>Bij een onderdeel</t>
  </si>
  <si>
    <t>Bij twee onderdelen</t>
  </si>
  <si>
    <t>Scheidsrechters limiet</t>
  </si>
  <si>
    <t>Deeln.</t>
  </si>
  <si>
    <t>Scheids</t>
  </si>
  <si>
    <t>Opmerkingen</t>
  </si>
  <si>
    <t>Indien groter scheids 1</t>
  </si>
  <si>
    <t>Boetes</t>
  </si>
  <si>
    <t>Indien groter scheids 2</t>
  </si>
  <si>
    <t>Geen scheidsrechter</t>
  </si>
  <si>
    <t>Indien groter scheids 3</t>
  </si>
  <si>
    <t>Coaches limiet</t>
  </si>
  <si>
    <t>Coaches</t>
  </si>
  <si>
    <t>Indien groter coach 1</t>
  </si>
  <si>
    <t>Indien groter coach 2</t>
  </si>
  <si>
    <t>Geen coach</t>
  </si>
  <si>
    <t>Indien groter coach 3</t>
  </si>
  <si>
    <t>Leeftijd indeling</t>
  </si>
  <si>
    <t>Jeugd</t>
  </si>
  <si>
    <t>Jongens</t>
  </si>
  <si>
    <t>Meisjes</t>
  </si>
  <si>
    <t>Junior</t>
  </si>
  <si>
    <t>Heren</t>
  </si>
  <si>
    <t>Dames</t>
  </si>
  <si>
    <t>Senior</t>
  </si>
  <si>
    <t>Junioren</t>
  </si>
  <si>
    <t>Senioren</t>
  </si>
  <si>
    <t>Step</t>
  </si>
  <si>
    <t>Search</t>
  </si>
  <si>
    <t>Invoer</t>
  </si>
  <si>
    <t>Not a valid input</t>
  </si>
  <si>
    <t>Inschrijf</t>
  </si>
  <si>
    <t>Catagorie</t>
  </si>
  <si>
    <t>Select</t>
  </si>
  <si>
    <t>up/low</t>
  </si>
  <si>
    <t>kosten</t>
  </si>
  <si>
    <t>leeftijd</t>
  </si>
  <si>
    <t>kolom</t>
  </si>
  <si>
    <t>klasse</t>
  </si>
  <si>
    <t>tuls</t>
  </si>
  <si>
    <t>Aantal</t>
  </si>
  <si>
    <t>Geen scheids</t>
  </si>
  <si>
    <t>Geencoach</t>
  </si>
  <si>
    <t>Deelnemers</t>
  </si>
  <si>
    <t>Verplicht</t>
  </si>
  <si>
    <t>Boete</t>
  </si>
  <si>
    <t>Coach</t>
  </si>
  <si>
    <t>toegestaan</t>
  </si>
  <si>
    <t>Kosten</t>
  </si>
  <si>
    <t xml:space="preserve">Deelnemers alleen Tuls : </t>
  </si>
  <si>
    <t xml:space="preserve">Deelnemers alleen Sparren : </t>
  </si>
  <si>
    <t xml:space="preserve">Deelnemers Tuls &amp; Sparren : </t>
  </si>
  <si>
    <t>--------------- +</t>
  </si>
  <si>
    <t xml:space="preserve">Deelnemers Totaal : </t>
  </si>
  <si>
    <t xml:space="preserve">Boetes totaal : </t>
  </si>
  <si>
    <t xml:space="preserve">Totaal kosten : </t>
  </si>
  <si>
    <t>toernooi@taekyonberghem.nl</t>
  </si>
  <si>
    <t>Mail ingevulde formulier als</t>
  </si>
  <si>
    <t>een bijvoeging naar :</t>
  </si>
  <si>
    <t>Onderwerp</t>
  </si>
  <si>
    <t xml:space="preserve"> +  -----------</t>
  </si>
  <si>
    <t>Valid</t>
  </si>
  <si>
    <t>deeln.</t>
  </si>
  <si>
    <t>!! Eerst bestand opslaan. Dan mailen</t>
  </si>
  <si>
    <t xml:space="preserve">Telefoon : </t>
  </si>
  <si>
    <t>Geboorte datum</t>
  </si>
  <si>
    <t>minimum</t>
  </si>
  <si>
    <t>maximum</t>
  </si>
  <si>
    <t>Category</t>
  </si>
  <si>
    <t>Age</t>
  </si>
  <si>
    <t>gender</t>
  </si>
  <si>
    <t>Youth</t>
  </si>
  <si>
    <t>Boys</t>
  </si>
  <si>
    <t>Girls</t>
  </si>
  <si>
    <t>Male</t>
  </si>
  <si>
    <t>Female</t>
  </si>
  <si>
    <t>Adult</t>
  </si>
  <si>
    <t>Inschrijf formulier Open Taekyon Toernooi Zondag 28 november 2021</t>
  </si>
  <si>
    <t xml:space="preserve">Mail Inschrijf formuliervoor 7 november 2021mailen naar: </t>
  </si>
  <si>
    <t>Copyright © 2021 Taekyon Berghem</t>
  </si>
  <si>
    <t xml:space="preserve">Te weinig scheidsrechters : </t>
  </si>
  <si>
    <t xml:space="preserve">info@taekyonberghem.nl </t>
  </si>
  <si>
    <t>Difesa Sports</t>
  </si>
  <si>
    <t>Jan Visserhof 6</t>
  </si>
  <si>
    <t>5709 EA</t>
  </si>
  <si>
    <t>Willy van de Mortel</t>
  </si>
  <si>
    <t>wvdmortel16@gmail.com</t>
  </si>
  <si>
    <t>Esli van Leuken</t>
  </si>
  <si>
    <t>2e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</si>
</sst>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[$€-2]\ #,##0.00"/>
    <numFmt numFmtId="166" formatCode="&quot;€&quot;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7" tint="0.59996337778862885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uble">
        <color auto="1"/>
      </right>
      <top/>
      <bottom/>
      <diagonal/>
    </border>
    <border>
      <left style="double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indexed="64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ashed">
        <color auto="1"/>
      </right>
      <top style="hair">
        <color auto="1"/>
      </top>
      <bottom style="double">
        <color auto="1"/>
      </bottom>
      <diagonal/>
    </border>
    <border>
      <left style="dashed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double">
        <color auto="1"/>
      </bottom>
      <diagonal/>
    </border>
    <border>
      <left style="dashed">
        <color indexed="64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hair">
        <color auto="1"/>
      </right>
      <top/>
      <bottom/>
      <diagonal/>
    </border>
    <border>
      <left style="dashed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double">
        <color auto="1"/>
      </bottom>
      <diagonal/>
    </border>
    <border>
      <left style="thin">
        <color indexed="8"/>
      </left>
      <right style="thin">
        <color auto="1"/>
      </right>
      <top style="hair">
        <color indexed="8"/>
      </top>
      <bottom style="double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double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1" fillId="0" borderId="0" applyNumberFormat="0" applyFill="0" applyBorder="0" applyProtection="0"/>
  </cellStyleXfs>
  <cellXfs count="295">
    <xf numFmtId="0" fontId="0" fillId="0" borderId="0" xfId="0"/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0" xfId="0" applyProtection="1">
      <protection hidden="1"/>
    </xf>
    <xf numFmtId="0" fontId="0" fillId="3" borderId="61" xfId="0" applyFill="1" applyBorder="1" applyAlignment="1" applyProtection="1">
      <protection hidden="1"/>
    </xf>
    <xf numFmtId="0" fontId="0" fillId="3" borderId="63" xfId="0" applyFill="1" applyBorder="1" applyAlignment="1" applyProtection="1">
      <alignment horizontal="center" vertical="center"/>
      <protection hidden="1"/>
    </xf>
    <xf numFmtId="0" fontId="10" fillId="0" borderId="54" xfId="0" applyFont="1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" fillId="0" borderId="65" xfId="0" applyFont="1" applyBorder="1" applyProtection="1"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0" fillId="0" borderId="30" xfId="0" applyBorder="1" applyProtection="1"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4" xfId="0" applyBorder="1" applyProtection="1"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5" xfId="0" applyBorder="1" applyProtection="1"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12" fillId="0" borderId="54" xfId="0" applyFont="1" applyBorder="1" applyProtection="1"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3" borderId="62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0" borderId="56" xfId="0" applyFont="1" applyBorder="1" applyProtection="1">
      <protection hidden="1"/>
    </xf>
    <xf numFmtId="0" fontId="0" fillId="0" borderId="70" xfId="0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0" fillId="0" borderId="65" xfId="0" applyNumberFormat="1" applyBorder="1" applyAlignment="1" applyProtection="1">
      <alignment horizontal="center" vertical="center"/>
      <protection hidden="1"/>
    </xf>
    <xf numFmtId="0" fontId="0" fillId="0" borderId="31" xfId="0" applyBorder="1" applyProtection="1">
      <protection hidden="1"/>
    </xf>
    <xf numFmtId="0" fontId="0" fillId="0" borderId="72" xfId="0" applyBorder="1" applyProtection="1"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65" fontId="0" fillId="0" borderId="56" xfId="0" applyNumberFormat="1" applyBorder="1" applyAlignment="1" applyProtection="1">
      <alignment horizontal="center" vertical="center"/>
      <protection hidden="1"/>
    </xf>
    <xf numFmtId="0" fontId="0" fillId="0" borderId="57" xfId="0" applyBorder="1" applyProtection="1">
      <protection hidden="1"/>
    </xf>
    <xf numFmtId="0" fontId="0" fillId="0" borderId="58" xfId="0" applyBorder="1" applyProtection="1">
      <protection hidden="1"/>
    </xf>
    <xf numFmtId="0" fontId="0" fillId="3" borderId="76" xfId="0" applyFill="1" applyBorder="1" applyProtection="1">
      <protection hidden="1"/>
    </xf>
    <xf numFmtId="0" fontId="0" fillId="3" borderId="77" xfId="0" applyFill="1" applyBorder="1" applyProtection="1">
      <protection hidden="1"/>
    </xf>
    <xf numFmtId="0" fontId="0" fillId="0" borderId="80" xfId="0" applyBorder="1" applyAlignment="1" applyProtection="1">
      <alignment horizontal="center" vertical="center"/>
      <protection hidden="1"/>
    </xf>
    <xf numFmtId="0" fontId="0" fillId="0" borderId="81" xfId="0" applyBorder="1" applyAlignment="1" applyProtection="1">
      <alignment horizontal="center" vertical="center"/>
      <protection hidden="1"/>
    </xf>
    <xf numFmtId="0" fontId="0" fillId="0" borderId="29" xfId="0" applyBorder="1" applyProtection="1">
      <protection hidden="1"/>
    </xf>
    <xf numFmtId="0" fontId="0" fillId="0" borderId="82" xfId="0" applyBorder="1" applyProtection="1">
      <protection hidden="1"/>
    </xf>
    <xf numFmtId="0" fontId="0" fillId="0" borderId="83" xfId="0" applyBorder="1" applyAlignment="1" applyProtection="1">
      <alignment horizontal="center" vertical="center"/>
      <protection hidden="1"/>
    </xf>
    <xf numFmtId="0" fontId="0" fillId="0" borderId="84" xfId="0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165" fontId="0" fillId="0" borderId="85" xfId="0" applyNumberFormat="1" applyBorder="1" applyAlignment="1" applyProtection="1">
      <alignment horizontal="center" vertical="center"/>
      <protection hidden="1"/>
    </xf>
    <xf numFmtId="0" fontId="0" fillId="0" borderId="87" xfId="0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0" fillId="0" borderId="89" xfId="0" applyBorder="1" applyProtection="1">
      <protection hidden="1"/>
    </xf>
    <xf numFmtId="0" fontId="0" fillId="0" borderId="90" xfId="0" applyBorder="1" applyProtection="1"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center" vertical="center"/>
      <protection hidden="1"/>
    </xf>
    <xf numFmtId="0" fontId="0" fillId="3" borderId="79" xfId="0" applyFill="1" applyBorder="1" applyProtection="1"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91" xfId="0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/>
      <protection hidden="1"/>
    </xf>
    <xf numFmtId="0" fontId="0" fillId="0" borderId="93" xfId="0" applyBorder="1" applyAlignment="1" applyProtection="1">
      <alignment horizontal="center"/>
      <protection hidden="1"/>
    </xf>
    <xf numFmtId="0" fontId="0" fillId="0" borderId="94" xfId="0" applyBorder="1" applyAlignment="1" applyProtection="1">
      <alignment horizontal="center"/>
      <protection hidden="1"/>
    </xf>
    <xf numFmtId="0" fontId="0" fillId="0" borderId="95" xfId="0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center" vertical="center"/>
      <protection hidden="1"/>
    </xf>
    <xf numFmtId="0" fontId="0" fillId="0" borderId="97" xfId="0" applyBorder="1" applyAlignment="1" applyProtection="1">
      <alignment horizontal="center" vertical="center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0" fillId="0" borderId="99" xfId="0" applyBorder="1" applyAlignment="1" applyProtection="1">
      <alignment horizontal="center" vertical="center"/>
      <protection hidden="1"/>
    </xf>
    <xf numFmtId="0" fontId="0" fillId="0" borderId="100" xfId="0" applyBorder="1" applyAlignment="1" applyProtection="1">
      <alignment horizontal="center" vertical="center"/>
      <protection hidden="1"/>
    </xf>
    <xf numFmtId="0" fontId="0" fillId="0" borderId="101" xfId="0" applyBorder="1" applyAlignment="1" applyProtection="1">
      <alignment horizontal="center" vertical="center"/>
      <protection hidden="1"/>
    </xf>
    <xf numFmtId="0" fontId="0" fillId="0" borderId="102" xfId="0" applyBorder="1" applyAlignment="1" applyProtection="1">
      <alignment horizontal="center" vertical="center"/>
      <protection hidden="1"/>
    </xf>
    <xf numFmtId="0" fontId="0" fillId="0" borderId="103" xfId="0" applyBorder="1" applyAlignment="1" applyProtection="1">
      <alignment horizontal="center" vertical="center"/>
      <protection hidden="1"/>
    </xf>
    <xf numFmtId="0" fontId="0" fillId="0" borderId="104" xfId="0" applyBorder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center" vertical="center"/>
      <protection hidden="1"/>
    </xf>
    <xf numFmtId="0" fontId="0" fillId="0" borderId="108" xfId="0" applyBorder="1" applyAlignment="1" applyProtection="1">
      <alignment horizontal="center" vertical="center"/>
      <protection hidden="1"/>
    </xf>
    <xf numFmtId="0" fontId="0" fillId="0" borderId="109" xfId="0" applyBorder="1" applyAlignment="1" applyProtection="1">
      <alignment horizontal="center" vertical="center"/>
      <protection hidden="1"/>
    </xf>
    <xf numFmtId="0" fontId="0" fillId="0" borderId="110" xfId="0" applyBorder="1" applyAlignment="1" applyProtection="1">
      <alignment horizontal="center" vertical="center"/>
      <protection hidden="1"/>
    </xf>
    <xf numFmtId="0" fontId="0" fillId="0" borderId="110" xfId="0" applyBorder="1" applyAlignment="1" applyProtection="1">
      <alignment horizontal="center"/>
      <protection hidden="1"/>
    </xf>
    <xf numFmtId="0" fontId="0" fillId="0" borderId="83" xfId="0" applyBorder="1" applyAlignment="1" applyProtection="1">
      <alignment horizontal="center"/>
      <protection hidden="1"/>
    </xf>
    <xf numFmtId="0" fontId="0" fillId="0" borderId="111" xfId="0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0" fillId="0" borderId="113" xfId="0" applyBorder="1" applyAlignment="1" applyProtection="1">
      <alignment horizontal="center" vertical="center"/>
      <protection hidden="1"/>
    </xf>
    <xf numFmtId="0" fontId="0" fillId="0" borderId="113" xfId="0" applyBorder="1" applyAlignment="1" applyProtection="1">
      <alignment horizontal="center"/>
      <protection hidden="1"/>
    </xf>
    <xf numFmtId="0" fontId="0" fillId="0" borderId="114" xfId="0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3" borderId="120" xfId="0" applyFill="1" applyBorder="1" applyAlignment="1" applyProtection="1">
      <alignment horizontal="center" vertical="center"/>
      <protection hidden="1"/>
    </xf>
    <xf numFmtId="0" fontId="0" fillId="3" borderId="123" xfId="0" applyFill="1" applyBorder="1" applyAlignment="1" applyProtection="1">
      <alignment horizontal="center" vertical="center"/>
      <protection hidden="1"/>
    </xf>
    <xf numFmtId="0" fontId="0" fillId="3" borderId="71" xfId="0" applyFill="1" applyBorder="1" applyProtection="1">
      <protection hidden="1"/>
    </xf>
    <xf numFmtId="0" fontId="0" fillId="3" borderId="100" xfId="0" applyFill="1" applyBorder="1" applyProtection="1">
      <protection hidden="1"/>
    </xf>
    <xf numFmtId="0" fontId="15" fillId="0" borderId="121" xfId="0" applyFont="1" applyBorder="1" applyAlignment="1" applyProtection="1">
      <alignment horizontal="center" vertical="center"/>
      <protection hidden="1"/>
    </xf>
    <xf numFmtId="165" fontId="15" fillId="0" borderId="67" xfId="0" applyNumberFormat="1" applyFont="1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65" fontId="0" fillId="0" borderId="96" xfId="0" applyNumberFormat="1" applyBorder="1" applyAlignment="1" applyProtection="1">
      <alignment horizontal="left" vertical="center"/>
      <protection hidden="1"/>
    </xf>
    <xf numFmtId="0" fontId="0" fillId="0" borderId="121" xfId="0" applyFont="1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left"/>
      <protection hidden="1"/>
    </xf>
    <xf numFmtId="0" fontId="0" fillId="0" borderId="121" xfId="0" quotePrefix="1" applyBorder="1" applyAlignment="1" applyProtection="1">
      <alignment horizontal="right" vertical="center"/>
      <protection hidden="1"/>
    </xf>
    <xf numFmtId="0" fontId="0" fillId="0" borderId="119" xfId="0" quotePrefix="1" applyBorder="1" applyAlignment="1" applyProtection="1">
      <alignment horizontal="right" vertical="center"/>
      <protection hidden="1"/>
    </xf>
    <xf numFmtId="165" fontId="15" fillId="0" borderId="96" xfId="0" applyNumberFormat="1" applyFont="1" applyBorder="1" applyAlignment="1" applyProtection="1">
      <alignment horizontal="left" vertical="center"/>
      <protection hidden="1"/>
    </xf>
    <xf numFmtId="0" fontId="0" fillId="0" borderId="121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96" xfId="0" applyBorder="1" applyProtection="1">
      <protection hidden="1"/>
    </xf>
    <xf numFmtId="0" fontId="0" fillId="0" borderId="122" xfId="0" applyBorder="1" applyProtection="1">
      <protection hidden="1"/>
    </xf>
    <xf numFmtId="165" fontId="14" fillId="0" borderId="70" xfId="0" applyNumberFormat="1" applyFont="1" applyBorder="1" applyAlignment="1" applyProtection="1">
      <alignment horizontal="right" vertical="center"/>
      <protection hidden="1"/>
    </xf>
    <xf numFmtId="0" fontId="0" fillId="0" borderId="78" xfId="0" applyBorder="1" applyProtection="1">
      <protection hidden="1"/>
    </xf>
    <xf numFmtId="0" fontId="0" fillId="0" borderId="77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21" xfId="0" applyBorder="1" applyProtection="1">
      <protection hidden="1"/>
    </xf>
    <xf numFmtId="0" fontId="0" fillId="2" borderId="6" xfId="0" applyFill="1" applyBorder="1" applyProtection="1"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7" fillId="3" borderId="42" xfId="0" applyFont="1" applyFill="1" applyBorder="1" applyAlignment="1" applyProtection="1">
      <alignment horizontal="center" vertical="center"/>
      <protection hidden="1"/>
    </xf>
    <xf numFmtId="0" fontId="7" fillId="3" borderId="43" xfId="0" applyFont="1" applyFill="1" applyBorder="1" applyAlignment="1" applyProtection="1">
      <alignment horizontal="center" vertical="center"/>
      <protection hidden="1"/>
    </xf>
    <xf numFmtId="0" fontId="7" fillId="3" borderId="45" xfId="0" applyFont="1" applyFill="1" applyBorder="1" applyAlignment="1" applyProtection="1">
      <alignment horizontal="center" vertical="center"/>
      <protection hidden="1"/>
    </xf>
    <xf numFmtId="0" fontId="7" fillId="3" borderId="46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left" vertical="center"/>
      <protection hidden="1"/>
    </xf>
    <xf numFmtId="0" fontId="7" fillId="3" borderId="47" xfId="0" applyFont="1" applyFill="1" applyBorder="1" applyAlignment="1" applyProtection="1">
      <alignment horizontal="center" vertical="center"/>
      <protection hidden="1"/>
    </xf>
    <xf numFmtId="0" fontId="7" fillId="3" borderId="48" xfId="0" applyFont="1" applyFill="1" applyBorder="1" applyAlignment="1" applyProtection="1">
      <alignment horizontal="center" vertical="center"/>
      <protection hidden="1"/>
    </xf>
    <xf numFmtId="0" fontId="7" fillId="3" borderId="50" xfId="0" applyFont="1" applyFill="1" applyBorder="1" applyAlignment="1" applyProtection="1">
      <alignment horizontal="center" vertical="center"/>
      <protection hidden="1"/>
    </xf>
    <xf numFmtId="0" fontId="7" fillId="3" borderId="51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3" fillId="2" borderId="12" xfId="0" applyFont="1" applyFill="1" applyBorder="1" applyAlignment="1" applyProtection="1">
      <alignment horizontal="right" vertical="center"/>
      <protection hidden="1"/>
    </xf>
    <xf numFmtId="0" fontId="3" fillId="2" borderId="19" xfId="0" applyFont="1" applyFill="1" applyBorder="1" applyAlignment="1" applyProtection="1">
      <alignment horizontal="right" vertical="center"/>
      <protection hidden="1"/>
    </xf>
    <xf numFmtId="0" fontId="0" fillId="2" borderId="30" xfId="0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" fillId="3" borderId="59" xfId="0" applyFont="1" applyFill="1" applyBorder="1" applyAlignment="1" applyProtection="1">
      <alignment horizontal="center" vertical="center"/>
      <protection hidden="1"/>
    </xf>
    <xf numFmtId="0" fontId="1" fillId="3" borderId="115" xfId="0" applyFont="1" applyFill="1" applyBorder="1" applyAlignment="1" applyProtection="1">
      <alignment horizontal="center" vertical="center"/>
      <protection hidden="1"/>
    </xf>
    <xf numFmtId="0" fontId="1" fillId="3" borderId="115" xfId="0" applyFont="1" applyFill="1" applyBorder="1" applyAlignment="1" applyProtection="1">
      <alignment horizontal="center"/>
      <protection hidden="1"/>
    </xf>
    <xf numFmtId="0" fontId="1" fillId="3" borderId="64" xfId="0" applyFont="1" applyFill="1" applyBorder="1" applyAlignment="1" applyProtection="1">
      <alignment horizontal="center" vertical="center"/>
      <protection hidden="1"/>
    </xf>
    <xf numFmtId="0" fontId="1" fillId="3" borderId="60" xfId="0" applyFont="1" applyFill="1" applyBorder="1" applyAlignment="1" applyProtection="1">
      <alignment horizontal="center" vertical="center"/>
      <protection hidden="1"/>
    </xf>
    <xf numFmtId="0" fontId="1" fillId="3" borderId="116" xfId="0" applyFont="1" applyFill="1" applyBorder="1" applyAlignment="1" applyProtection="1">
      <alignment horizontal="center" vertical="center"/>
      <protection hidden="1"/>
    </xf>
    <xf numFmtId="0" fontId="1" fillId="3" borderId="116" xfId="0" applyFont="1" applyFill="1" applyBorder="1" applyAlignment="1" applyProtection="1">
      <alignment horizontal="center"/>
      <protection hidden="1"/>
    </xf>
    <xf numFmtId="0" fontId="1" fillId="3" borderId="7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8" fillId="0" borderId="0" xfId="1" applyFont="1" applyAlignment="1" applyProtection="1">
      <alignment horizontal="left" vertical="center"/>
      <protection locked="0"/>
    </xf>
    <xf numFmtId="0" fontId="6" fillId="0" borderId="125" xfId="0" applyFont="1" applyBorder="1" applyAlignment="1" applyProtection="1">
      <alignment horizontal="left" vertical="center"/>
      <protection locked="0"/>
    </xf>
    <xf numFmtId="0" fontId="4" fillId="2" borderId="127" xfId="0" applyFont="1" applyFill="1" applyBorder="1" applyAlignment="1" applyProtection="1">
      <alignment horizontal="center" vertical="center"/>
      <protection hidden="1"/>
    </xf>
    <xf numFmtId="0" fontId="6" fillId="0" borderId="128" xfId="0" applyFont="1" applyBorder="1" applyAlignment="1" applyProtection="1">
      <alignment horizontal="left" vertical="center"/>
      <protection locked="0"/>
    </xf>
    <xf numFmtId="0" fontId="4" fillId="2" borderId="130" xfId="0" applyFont="1" applyFill="1" applyBorder="1" applyAlignment="1" applyProtection="1">
      <alignment horizontal="center" vertical="center"/>
      <protection hidden="1"/>
    </xf>
    <xf numFmtId="0" fontId="4" fillId="2" borderId="131" xfId="0" applyFont="1" applyFill="1" applyBorder="1" applyAlignment="1" applyProtection="1">
      <alignment horizontal="center" vertical="center"/>
      <protection hidden="1"/>
    </xf>
    <xf numFmtId="0" fontId="4" fillId="2" borderId="13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3" borderId="60" xfId="0" applyFill="1" applyBorder="1" applyAlignment="1" applyProtection="1">
      <alignment horizontal="center" vertical="center"/>
      <protection hidden="1"/>
    </xf>
    <xf numFmtId="0" fontId="0" fillId="3" borderId="70" xfId="0" applyFill="1" applyBorder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19" fillId="0" borderId="74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20" fillId="0" borderId="74" xfId="0" applyFont="1" applyBorder="1" applyAlignment="1" applyProtection="1">
      <protection hidden="1"/>
    </xf>
    <xf numFmtId="0" fontId="23" fillId="0" borderId="52" xfId="0" applyFont="1" applyBorder="1" applyAlignment="1" applyProtection="1">
      <alignment horizontal="center" vertical="center"/>
      <protection hidden="1"/>
    </xf>
    <xf numFmtId="0" fontId="23" fillId="0" borderId="53" xfId="0" applyFont="1" applyBorder="1" applyAlignment="1" applyProtection="1">
      <alignment horizontal="left" vertical="center"/>
      <protection hidden="1"/>
    </xf>
    <xf numFmtId="2" fontId="23" fillId="0" borderId="124" xfId="0" applyNumberFormat="1" applyFont="1" applyFill="1" applyBorder="1" applyAlignment="1" applyProtection="1">
      <alignment horizontal="left" vertical="center"/>
      <protection hidden="1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0" borderId="126" xfId="0" applyFont="1" applyBorder="1" applyAlignment="1" applyProtection="1">
      <alignment horizontal="left" vertical="center"/>
      <protection locked="0"/>
    </xf>
    <xf numFmtId="0" fontId="23" fillId="0" borderId="129" xfId="0" applyFont="1" applyBorder="1" applyAlignment="1" applyProtection="1">
      <alignment horizontal="left" vertical="center"/>
      <protection locked="0"/>
    </xf>
    <xf numFmtId="49" fontId="22" fillId="5" borderId="135" xfId="2" applyNumberFormat="1" applyFont="1" applyFill="1" applyBorder="1" applyAlignment="1" applyProtection="1">
      <alignment horizontal="left" vertical="center"/>
      <protection locked="0"/>
    </xf>
    <xf numFmtId="0" fontId="22" fillId="5" borderId="134" xfId="2" applyFont="1" applyFill="1" applyBorder="1" applyAlignment="1" applyProtection="1">
      <alignment horizontal="left" vertical="center"/>
      <protection locked="0"/>
    </xf>
    <xf numFmtId="49" fontId="22" fillId="5" borderId="134" xfId="2" applyNumberFormat="1" applyFont="1" applyFill="1" applyBorder="1" applyAlignment="1" applyProtection="1">
      <alignment horizontal="left" vertical="center"/>
      <protection locked="0"/>
    </xf>
    <xf numFmtId="164" fontId="22" fillId="5" borderId="133" xfId="2" applyNumberFormat="1" applyFont="1" applyFill="1" applyBorder="1" applyAlignment="1" applyProtection="1">
      <alignment horizontal="center" vertical="center"/>
      <protection locked="0"/>
    </xf>
    <xf numFmtId="49" fontId="22" fillId="5" borderId="138" xfId="2" applyNumberFormat="1" applyFont="1" applyFill="1" applyBorder="1" applyAlignment="1" applyProtection="1">
      <alignment horizontal="center" vertical="center"/>
      <protection locked="0"/>
    </xf>
    <xf numFmtId="49" fontId="22" fillId="5" borderId="139" xfId="2" applyNumberFormat="1" applyFont="1" applyFill="1" applyBorder="1" applyAlignment="1" applyProtection="1">
      <protection locked="0"/>
    </xf>
    <xf numFmtId="49" fontId="22" fillId="5" borderId="140" xfId="2" applyNumberFormat="1" applyFont="1" applyFill="1" applyBorder="1" applyAlignment="1" applyProtection="1">
      <alignment horizontal="center" vertical="center"/>
      <protection locked="0"/>
    </xf>
    <xf numFmtId="1" fontId="22" fillId="5" borderId="137" xfId="2" applyNumberFormat="1" applyFont="1" applyFill="1" applyBorder="1" applyAlignment="1" applyProtection="1">
      <alignment horizontal="center" vertical="center"/>
      <protection locked="0"/>
    </xf>
    <xf numFmtId="49" fontId="22" fillId="5" borderId="136" xfId="2" applyNumberFormat="1" applyFont="1" applyFill="1" applyBorder="1" applyAlignment="1" applyProtection="1">
      <alignment horizontal="left" vertical="center"/>
      <protection locked="0"/>
    </xf>
    <xf numFmtId="0" fontId="22" fillId="5" borderId="133" xfId="2" applyFont="1" applyFill="1" applyBorder="1" applyAlignment="1" applyProtection="1">
      <alignment horizontal="left" vertical="center"/>
      <protection locked="0"/>
    </xf>
    <xf numFmtId="49" fontId="22" fillId="5" borderId="133" xfId="2" applyNumberFormat="1" applyFont="1" applyFill="1" applyBorder="1" applyAlignment="1" applyProtection="1">
      <alignment horizontal="left" vertical="center"/>
      <protection locked="0"/>
    </xf>
    <xf numFmtId="49" fontId="22" fillId="5" borderId="141" xfId="2" applyNumberFormat="1" applyFont="1" applyFill="1" applyBorder="1" applyAlignment="1" applyProtection="1">
      <alignment horizontal="center" vertical="center"/>
      <protection locked="0"/>
    </xf>
    <xf numFmtId="49" fontId="22" fillId="5" borderId="142" xfId="2" applyNumberFormat="1" applyFont="1" applyFill="1" applyBorder="1" applyAlignment="1" applyProtection="1">
      <protection locked="0"/>
    </xf>
    <xf numFmtId="49" fontId="22" fillId="5" borderId="143" xfId="2" applyNumberFormat="1" applyFont="1" applyFill="1" applyBorder="1" applyAlignment="1" applyProtection="1">
      <alignment horizontal="center" vertical="center"/>
      <protection locked="0"/>
    </xf>
    <xf numFmtId="1" fontId="22" fillId="5" borderId="144" xfId="2" applyNumberFormat="1" applyFont="1" applyFill="1" applyBorder="1" applyAlignment="1" applyProtection="1">
      <alignment horizontal="center" vertical="center"/>
      <protection locked="0"/>
    </xf>
    <xf numFmtId="49" fontId="22" fillId="5" borderId="145" xfId="2" applyNumberFormat="1" applyFont="1" applyFill="1" applyBorder="1" applyAlignment="1" applyProtection="1">
      <alignment horizontal="center" vertical="center"/>
      <protection locked="0"/>
    </xf>
    <xf numFmtId="49" fontId="22" fillId="5" borderId="146" xfId="2" applyNumberFormat="1" applyFont="1" applyFill="1" applyBorder="1" applyAlignment="1" applyProtection="1">
      <protection locked="0"/>
    </xf>
    <xf numFmtId="49" fontId="22" fillId="5" borderId="147" xfId="2" applyNumberFormat="1" applyFont="1" applyFill="1" applyBorder="1" applyAlignment="1" applyProtection="1">
      <alignment horizontal="center" vertical="center"/>
      <protection locked="0"/>
    </xf>
    <xf numFmtId="1" fontId="22" fillId="5" borderId="148" xfId="2" applyNumberFormat="1" applyFont="1" applyFill="1" applyBorder="1" applyAlignment="1" applyProtection="1">
      <alignment horizontal="center" vertical="center"/>
      <protection locked="0"/>
    </xf>
    <xf numFmtId="0" fontId="1" fillId="6" borderId="115" xfId="0" applyFont="1" applyFill="1" applyBorder="1" applyAlignment="1" applyProtection="1">
      <alignment horizontal="center"/>
      <protection hidden="1"/>
    </xf>
    <xf numFmtId="0" fontId="1" fillId="6" borderId="116" xfId="0" applyFont="1" applyFill="1" applyBorder="1" applyAlignment="1" applyProtection="1">
      <alignment horizontal="center"/>
      <protection hidden="1"/>
    </xf>
    <xf numFmtId="0" fontId="23" fillId="0" borderId="167" xfId="0" applyFont="1" applyBorder="1" applyAlignment="1" applyProtection="1">
      <alignment horizontal="center" vertical="center"/>
      <protection hidden="1"/>
    </xf>
    <xf numFmtId="0" fontId="23" fillId="0" borderId="153" xfId="0" applyFont="1" applyBorder="1" applyAlignment="1" applyProtection="1">
      <alignment horizontal="left" vertical="center"/>
      <protection hidden="1"/>
    </xf>
    <xf numFmtId="2" fontId="23" fillId="0" borderId="168" xfId="0" applyNumberFormat="1" applyFont="1" applyFill="1" applyBorder="1" applyAlignment="1" applyProtection="1">
      <alignment horizontal="left" vertical="center"/>
      <protection hidden="1"/>
    </xf>
    <xf numFmtId="0" fontId="23" fillId="0" borderId="169" xfId="0" applyFont="1" applyBorder="1" applyAlignment="1" applyProtection="1">
      <alignment horizontal="center" vertical="center"/>
      <protection hidden="1"/>
    </xf>
    <xf numFmtId="0" fontId="23" fillId="0" borderId="170" xfId="0" applyFont="1" applyBorder="1" applyAlignment="1" applyProtection="1">
      <alignment horizontal="left" vertical="center"/>
      <protection hidden="1"/>
    </xf>
    <xf numFmtId="0" fontId="23" fillId="0" borderId="66" xfId="0" applyFont="1" applyBorder="1" applyAlignment="1" applyProtection="1">
      <alignment horizontal="center" vertical="center"/>
      <protection hidden="1"/>
    </xf>
    <xf numFmtId="2" fontId="23" fillId="0" borderId="171" xfId="0" applyNumberFormat="1" applyFont="1" applyFill="1" applyBorder="1" applyAlignment="1" applyProtection="1">
      <alignment horizontal="left" vertical="center"/>
      <protection hidden="1"/>
    </xf>
    <xf numFmtId="164" fontId="22" fillId="5" borderId="172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0" fillId="0" borderId="118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118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17" xfId="0" applyBorder="1" applyAlignment="1" applyProtection="1">
      <alignment horizontal="right" vertical="center"/>
      <protection hidden="1"/>
    </xf>
    <xf numFmtId="0" fontId="0" fillId="0" borderId="78" xfId="0" applyBorder="1" applyAlignment="1" applyProtection="1">
      <alignment horizontal="right" vertical="center"/>
      <protection hidden="1"/>
    </xf>
    <xf numFmtId="0" fontId="16" fillId="4" borderId="117" xfId="1" applyFont="1" applyFill="1" applyBorder="1" applyAlignment="1" applyProtection="1">
      <alignment horizontal="center" vertical="center"/>
      <protection locked="0"/>
    </xf>
    <xf numFmtId="0" fontId="16" fillId="4" borderId="79" xfId="1" applyFont="1" applyFill="1" applyBorder="1" applyAlignment="1" applyProtection="1">
      <alignment horizontal="center" vertical="center"/>
      <protection locked="0"/>
    </xf>
    <xf numFmtId="0" fontId="0" fillId="4" borderId="73" xfId="0" applyFill="1" applyBorder="1" applyAlignment="1" applyProtection="1">
      <alignment horizontal="center" vertical="center"/>
      <protection hidden="1"/>
    </xf>
    <xf numFmtId="0" fontId="0" fillId="4" borderId="75" xfId="0" applyFill="1" applyBorder="1" applyAlignment="1" applyProtection="1">
      <alignment horizontal="center" vertical="center"/>
      <protection hidden="1"/>
    </xf>
    <xf numFmtId="0" fontId="0" fillId="4" borderId="118" xfId="0" applyFill="1" applyBorder="1" applyAlignment="1" applyProtection="1">
      <alignment horizontal="center" vertical="center"/>
      <protection hidden="1"/>
    </xf>
    <xf numFmtId="0" fontId="0" fillId="4" borderId="119" xfId="0" applyFill="1" applyBorder="1" applyAlignment="1" applyProtection="1">
      <alignment horizontal="center" vertical="center"/>
      <protection hidden="1"/>
    </xf>
    <xf numFmtId="0" fontId="0" fillId="3" borderId="61" xfId="0" applyFill="1" applyBorder="1" applyAlignment="1" applyProtection="1">
      <alignment horizontal="center"/>
      <protection hidden="1"/>
    </xf>
    <xf numFmtId="0" fontId="0" fillId="3" borderId="71" xfId="0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0" fillId="0" borderId="152" xfId="0" applyBorder="1" applyAlignment="1" applyProtection="1">
      <alignment horizontal="left" vertical="center"/>
      <protection locked="0"/>
    </xf>
    <xf numFmtId="0" fontId="0" fillId="0" borderId="157" xfId="0" applyBorder="1" applyAlignment="1" applyProtection="1">
      <alignment horizontal="left" vertical="center"/>
      <protection locked="0"/>
    </xf>
    <xf numFmtId="0" fontId="0" fillId="0" borderId="149" xfId="0" applyBorder="1" applyAlignment="1" applyProtection="1">
      <alignment horizontal="left" vertical="center"/>
      <protection locked="0"/>
    </xf>
    <xf numFmtId="0" fontId="0" fillId="0" borderId="150" xfId="0" applyBorder="1" applyAlignment="1" applyProtection="1">
      <alignment horizontal="left" vertical="center"/>
      <protection locked="0"/>
    </xf>
    <xf numFmtId="0" fontId="0" fillId="0" borderId="151" xfId="0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horizontal="right" vertical="center"/>
      <protection hidden="1"/>
    </xf>
    <xf numFmtId="0" fontId="0" fillId="0" borderId="16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6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right" vertical="center"/>
      <protection hidden="1"/>
    </xf>
    <xf numFmtId="0" fontId="4" fillId="2" borderId="9" xfId="0" applyFont="1" applyFill="1" applyBorder="1" applyAlignment="1" applyProtection="1">
      <alignment horizontal="right" vertical="center"/>
      <protection hidden="1"/>
    </xf>
    <xf numFmtId="0" fontId="0" fillId="0" borderId="33" xfId="0" applyFill="1" applyBorder="1" applyAlignment="1" applyProtection="1">
      <alignment horizontal="left" vertical="center"/>
      <protection locked="0"/>
    </xf>
    <xf numFmtId="0" fontId="0" fillId="0" borderId="166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161" xfId="0" applyFill="1" applyBorder="1" applyAlignment="1" applyProtection="1">
      <alignment horizontal="center"/>
      <protection locked="0"/>
    </xf>
    <xf numFmtId="0" fontId="0" fillId="0" borderId="162" xfId="0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right" vertical="center"/>
      <protection hidden="1"/>
    </xf>
    <xf numFmtId="0" fontId="4" fillId="2" borderId="17" xfId="0" applyFont="1" applyFill="1" applyBorder="1" applyAlignment="1" applyProtection="1">
      <alignment horizontal="right" vertical="center"/>
      <protection hidden="1"/>
    </xf>
    <xf numFmtId="0" fontId="0" fillId="0" borderId="164" xfId="0" applyFill="1" applyBorder="1" applyAlignment="1" applyProtection="1">
      <alignment horizontal="left" vertical="center"/>
      <protection locked="0"/>
    </xf>
    <xf numFmtId="0" fontId="0" fillId="0" borderId="165" xfId="0" applyFill="1" applyBorder="1" applyAlignment="1" applyProtection="1">
      <alignment horizontal="left" vertical="center"/>
      <protection locked="0"/>
    </xf>
    <xf numFmtId="0" fontId="5" fillId="0" borderId="158" xfId="1" applyFill="1" applyBorder="1" applyAlignment="1" applyProtection="1">
      <alignment horizontal="center"/>
      <protection locked="0"/>
    </xf>
    <xf numFmtId="0" fontId="5" fillId="0" borderId="159" xfId="1" applyFill="1" applyBorder="1" applyAlignment="1" applyProtection="1">
      <alignment horizontal="center"/>
      <protection locked="0"/>
    </xf>
    <xf numFmtId="0" fontId="5" fillId="0" borderId="160" xfId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right" vertical="center"/>
      <protection hidden="1"/>
    </xf>
    <xf numFmtId="0" fontId="4" fillId="2" borderId="23" xfId="0" applyFont="1" applyFill="1" applyBorder="1" applyAlignment="1" applyProtection="1">
      <alignment horizontal="right" vertic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156" xfId="0" applyBorder="1" applyAlignment="1" applyProtection="1">
      <alignment horizontal="left" vertical="center"/>
      <protection locked="0"/>
    </xf>
    <xf numFmtId="0" fontId="0" fillId="0" borderId="153" xfId="0" applyBorder="1" applyAlignment="1" applyProtection="1">
      <alignment horizontal="left" vertical="center"/>
      <protection locked="0"/>
    </xf>
    <xf numFmtId="0" fontId="0" fillId="0" borderId="154" xfId="0" applyBorder="1" applyAlignment="1" applyProtection="1">
      <alignment horizontal="left" vertical="center"/>
      <protection locked="0"/>
    </xf>
    <xf numFmtId="0" fontId="0" fillId="0" borderId="155" xfId="0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right" vertical="center"/>
      <protection hidden="1"/>
    </xf>
    <xf numFmtId="0" fontId="0" fillId="2" borderId="36" xfId="0" applyFill="1" applyBorder="1" applyAlignment="1" applyProtection="1">
      <alignment horizontal="right" vertical="center"/>
      <protection hidden="1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hidden="1"/>
    </xf>
    <xf numFmtId="0" fontId="7" fillId="3" borderId="47" xfId="0" applyFont="1" applyFill="1" applyBorder="1" applyAlignment="1" applyProtection="1">
      <alignment horizontal="center" vertical="center" wrapText="1"/>
      <protection hidden="1"/>
    </xf>
    <xf numFmtId="0" fontId="7" fillId="3" borderId="42" xfId="0" applyFont="1" applyFill="1" applyBorder="1" applyAlignment="1" applyProtection="1">
      <alignment horizontal="center" vertical="center"/>
      <protection hidden="1"/>
    </xf>
    <xf numFmtId="0" fontId="7" fillId="3" borderId="47" xfId="0" applyFont="1" applyFill="1" applyBorder="1" applyAlignment="1" applyProtection="1">
      <alignment horizontal="center" vertical="center"/>
      <protection hidden="1"/>
    </xf>
    <xf numFmtId="0" fontId="7" fillId="3" borderId="44" xfId="0" applyFont="1" applyFill="1" applyBorder="1" applyAlignment="1" applyProtection="1">
      <alignment horizontal="center" vertical="center"/>
      <protection hidden="1"/>
    </xf>
    <xf numFmtId="0" fontId="7" fillId="3" borderId="49" xfId="0" applyFont="1" applyFill="1" applyBorder="1" applyAlignment="1" applyProtection="1">
      <alignment horizontal="center" vertical="center"/>
      <protection hidden="1"/>
    </xf>
    <xf numFmtId="0" fontId="0" fillId="3" borderId="61" xfId="0" applyFill="1" applyBorder="1" applyAlignment="1" applyProtection="1">
      <alignment horizontal="center" vertical="center"/>
      <protection hidden="1"/>
    </xf>
    <xf numFmtId="0" fontId="0" fillId="3" borderId="62" xfId="0" applyFill="1" applyBorder="1" applyAlignment="1" applyProtection="1">
      <alignment horizontal="center" vertical="center"/>
      <protection hidden="1"/>
    </xf>
    <xf numFmtId="0" fontId="0" fillId="3" borderId="71" xfId="0" applyFill="1" applyBorder="1" applyAlignment="1" applyProtection="1">
      <alignment horizontal="center" vertical="center"/>
      <protection hidden="1"/>
    </xf>
    <xf numFmtId="0" fontId="0" fillId="3" borderId="62" xfId="0" applyFill="1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86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164" fontId="0" fillId="0" borderId="61" xfId="0" applyNumberFormat="1" applyBorder="1" applyAlignment="1" applyProtection="1">
      <alignment horizontal="center"/>
      <protection hidden="1"/>
    </xf>
    <xf numFmtId="164" fontId="0" fillId="0" borderId="62" xfId="0" applyNumberFormat="1" applyBorder="1" applyAlignment="1" applyProtection="1">
      <alignment horizontal="center"/>
      <protection hidden="1"/>
    </xf>
    <xf numFmtId="0" fontId="0" fillId="3" borderId="73" xfId="0" applyFill="1" applyBorder="1" applyAlignment="1" applyProtection="1">
      <alignment horizontal="center" vertical="center"/>
      <protection hidden="1"/>
    </xf>
    <xf numFmtId="0" fontId="0" fillId="3" borderId="74" xfId="0" applyFill="1" applyBorder="1" applyAlignment="1" applyProtection="1">
      <alignment horizontal="center" vertical="center"/>
      <protection hidden="1"/>
    </xf>
    <xf numFmtId="0" fontId="0" fillId="3" borderId="75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left"/>
      <protection hidden="1"/>
    </xf>
    <xf numFmtId="0" fontId="0" fillId="3" borderId="79" xfId="0" applyFill="1" applyBorder="1" applyAlignment="1" applyProtection="1">
      <alignment horizontal="left"/>
      <protection hidden="1"/>
    </xf>
  </cellXfs>
  <cellStyles count="3">
    <cellStyle name="Hyperlink" xfId="1" builtinId="8"/>
    <cellStyle name="Standaard" xfId="0" builtinId="0"/>
    <cellStyle name="Standaard 2" xfId="2" xr:uid="{00000000-0005-0000-0000-000002000000}"/>
  </cellStyles>
  <dxfs count="17"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13</xdr:row>
      <xdr:rowOff>47625</xdr:rowOff>
    </xdr:from>
    <xdr:to>
      <xdr:col>12</xdr:col>
      <xdr:colOff>107950</xdr:colOff>
      <xdr:row>15</xdr:row>
      <xdr:rowOff>219777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990725"/>
          <a:ext cx="2432050" cy="657927"/>
        </a:xfrm>
        <a:prstGeom prst="rect">
          <a:avLst/>
        </a:prstGeom>
      </xdr:spPr>
    </xdr:pic>
    <xdr:clientData/>
  </xdr:twoCellAnchor>
  <xdr:twoCellAnchor editAs="oneCell">
    <xdr:from>
      <xdr:col>9</xdr:col>
      <xdr:colOff>38099</xdr:colOff>
      <xdr:row>13</xdr:row>
      <xdr:rowOff>19050</xdr:rowOff>
    </xdr:from>
    <xdr:to>
      <xdr:col>12</xdr:col>
      <xdr:colOff>65217</xdr:colOff>
      <xdr:row>15</xdr:row>
      <xdr:rowOff>219075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49" y="2609850"/>
          <a:ext cx="2570293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aekyonberghem.nl" TargetMode="External"/><Relationship Id="rId2" Type="http://schemas.openxmlformats.org/officeDocument/2006/relationships/hyperlink" Target="mailto:toernooi@taekyonberghem.nl" TargetMode="External"/><Relationship Id="rId1" Type="http://schemas.openxmlformats.org/officeDocument/2006/relationships/hyperlink" Target="http://www.taekyonberghem.nl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75"/>
  <sheetViews>
    <sheetView showGridLines="0" showRowColHeaders="0" tabSelected="1" zoomScale="90" zoomScaleNormal="90" workbookViewId="0">
      <selection activeCell="M18" sqref="M18"/>
    </sheetView>
  </sheetViews>
  <sheetFormatPr baseColWidth="10" defaultColWidth="0" defaultRowHeight="15" zeroHeight="1" x14ac:dyDescent="0.2"/>
  <cols>
    <col min="1" max="1" width="3.6640625" style="12" customWidth="1"/>
    <col min="2" max="2" width="3.5" style="12" customWidth="1"/>
    <col min="3" max="3" width="20.6640625" style="12" customWidth="1"/>
    <col min="4" max="4" width="9.5" style="12" bestFit="1" customWidth="1"/>
    <col min="5" max="5" width="30.6640625" style="12" customWidth="1"/>
    <col min="6" max="6" width="20.6640625" style="12" customWidth="1"/>
    <col min="7" max="8" width="9.1640625" style="12" customWidth="1"/>
    <col min="9" max="11" width="10.6640625" style="12" customWidth="1"/>
    <col min="12" max="12" width="16.6640625" style="12" customWidth="1"/>
    <col min="13" max="13" width="30.6640625" style="12" customWidth="1"/>
    <col min="14" max="14" width="35.6640625" style="12" customWidth="1"/>
    <col min="15" max="15" width="9" style="12" hidden="1" customWidth="1"/>
    <col min="16" max="16" width="7.6640625" style="12" hidden="1" customWidth="1"/>
    <col min="17" max="17" width="7.5" style="12" hidden="1" customWidth="1"/>
    <col min="18" max="27" width="9.1640625" style="12" hidden="1" customWidth="1"/>
    <col min="28" max="28" width="9.1640625" style="170" hidden="1" customWidth="1"/>
    <col min="29" max="30" width="9.1640625" style="168" hidden="1" customWidth="1"/>
    <col min="31" max="16384" width="9.1640625" style="12" hidden="1"/>
  </cols>
  <sheetData>
    <row r="1" spans="1:30" customFormat="1" ht="23" x14ac:dyDescent="0.2">
      <c r="A1" s="12"/>
      <c r="B1" s="98" t="s">
        <v>141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AB1" s="169"/>
      <c r="AC1" s="8"/>
      <c r="AD1" s="8"/>
    </row>
    <row r="2" spans="1:30" customForma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AB2" s="169"/>
      <c r="AC2" s="8"/>
      <c r="AD2" s="8"/>
    </row>
    <row r="3" spans="1:30" customForma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AB3" s="169"/>
      <c r="AC3" s="8"/>
      <c r="AD3" s="8"/>
    </row>
    <row r="4" spans="1:30" customFormat="1" x14ac:dyDescent="0.2">
      <c r="A4" s="12"/>
      <c r="B4" s="12"/>
      <c r="C4" s="12"/>
      <c r="D4" s="12"/>
      <c r="E4" s="12"/>
      <c r="F4" s="225" t="s">
        <v>123</v>
      </c>
      <c r="G4" s="226"/>
      <c r="H4" s="99" t="s">
        <v>104</v>
      </c>
      <c r="I4" s="100" t="s">
        <v>112</v>
      </c>
      <c r="J4" s="101"/>
      <c r="K4" s="101"/>
      <c r="L4" s="101"/>
      <c r="M4" s="102" t="s">
        <v>71</v>
      </c>
      <c r="N4" s="12"/>
      <c r="O4" s="12"/>
      <c r="AB4" s="169"/>
      <c r="AC4" s="8"/>
      <c r="AD4" s="8"/>
    </row>
    <row r="5" spans="1:30" customFormat="1" x14ac:dyDescent="0.2">
      <c r="A5" s="12"/>
      <c r="B5" s="12"/>
      <c r="C5" s="221" t="s">
        <v>121</v>
      </c>
      <c r="D5" s="222"/>
      <c r="E5" s="12"/>
      <c r="F5" s="213" t="s">
        <v>113</v>
      </c>
      <c r="G5" s="214"/>
      <c r="H5" s="103">
        <f>COUNTIFS(I24:I73,Selecties!$N$4,J24:J73,Selecties!$N$5,R24:R73,TRUE)</f>
        <v>0</v>
      </c>
      <c r="I5" s="104">
        <f>Selecties!$H$21*H5</f>
        <v>0</v>
      </c>
      <c r="J5" s="105"/>
      <c r="K5" s="105"/>
      <c r="L5" s="106" t="s">
        <v>144</v>
      </c>
      <c r="M5" s="107">
        <f>V14</f>
        <v>0</v>
      </c>
      <c r="N5" s="12"/>
      <c r="O5" s="12"/>
      <c r="AB5" s="169"/>
      <c r="AC5" s="8"/>
      <c r="AD5" s="8"/>
    </row>
    <row r="6" spans="1:30" customFormat="1" x14ac:dyDescent="0.2">
      <c r="A6" s="12"/>
      <c r="B6" s="12"/>
      <c r="C6" s="223" t="s">
        <v>122</v>
      </c>
      <c r="D6" s="224"/>
      <c r="E6" s="12"/>
      <c r="F6" s="213" t="s">
        <v>114</v>
      </c>
      <c r="G6" s="214"/>
      <c r="H6" s="108">
        <f>COUNTIFS(I24:I73,Selecties!$N$5,J24:J73,Selecties!$N$4,R24:R73,TRUE)</f>
        <v>0</v>
      </c>
      <c r="I6" s="104">
        <f>Selecties!$H$21*H6</f>
        <v>0</v>
      </c>
      <c r="J6" s="105"/>
      <c r="K6" s="105"/>
      <c r="L6" s="105"/>
      <c r="M6" s="109"/>
      <c r="N6" s="12"/>
      <c r="O6" s="12"/>
      <c r="AB6" s="169"/>
      <c r="AC6" s="8"/>
      <c r="AD6" s="8"/>
    </row>
    <row r="7" spans="1:30" customFormat="1" x14ac:dyDescent="0.2">
      <c r="A7" s="12"/>
      <c r="B7" s="12"/>
      <c r="C7" s="219" t="s">
        <v>120</v>
      </c>
      <c r="D7" s="220"/>
      <c r="E7" s="12"/>
      <c r="F7" s="213" t="s">
        <v>115</v>
      </c>
      <c r="G7" s="214"/>
      <c r="H7" s="103">
        <f>COUNTIFS(I24:I73,Selecties!$N$4,J24:J73,Selecties!$N$4,R24:R73,TRUE)</f>
        <v>0</v>
      </c>
      <c r="I7" s="104">
        <f>Selecties!$H$22*H7</f>
        <v>0</v>
      </c>
      <c r="J7" s="105"/>
      <c r="K7" s="105"/>
      <c r="L7" s="105"/>
      <c r="M7" s="109"/>
      <c r="N7" s="12"/>
      <c r="O7" s="12"/>
      <c r="AB7" s="169"/>
      <c r="AC7" s="8"/>
      <c r="AD7" s="8"/>
    </row>
    <row r="8" spans="1:30" customFormat="1" x14ac:dyDescent="0.2">
      <c r="A8" s="12"/>
      <c r="B8" s="12"/>
      <c r="C8" s="176" t="s">
        <v>127</v>
      </c>
      <c r="D8" s="174"/>
      <c r="E8" s="12"/>
      <c r="F8" s="215"/>
      <c r="G8" s="216"/>
      <c r="H8" s="110" t="s">
        <v>124</v>
      </c>
      <c r="I8" s="111" t="s">
        <v>124</v>
      </c>
      <c r="J8" s="105"/>
      <c r="K8" s="105"/>
      <c r="L8" s="105"/>
      <c r="M8" s="109" t="s">
        <v>116</v>
      </c>
      <c r="N8" s="12"/>
      <c r="O8" s="12"/>
      <c r="AB8" s="169"/>
      <c r="AC8" s="8"/>
      <c r="AD8" s="8"/>
    </row>
    <row r="9" spans="1:30" customFormat="1" x14ac:dyDescent="0.2">
      <c r="A9" s="12"/>
      <c r="B9" s="12"/>
      <c r="C9" s="175"/>
      <c r="D9" s="175"/>
      <c r="E9" s="12"/>
      <c r="F9" s="213" t="s">
        <v>117</v>
      </c>
      <c r="G9" s="214"/>
      <c r="H9" s="103">
        <f>SUM(H5:H7)</f>
        <v>0</v>
      </c>
      <c r="I9" s="104">
        <f>SUM(I5:I7)</f>
        <v>0</v>
      </c>
      <c r="J9" s="105"/>
      <c r="K9" s="105"/>
      <c r="L9" s="106" t="s">
        <v>118</v>
      </c>
      <c r="M9" s="112">
        <f>SUM(M5:M7)</f>
        <v>0</v>
      </c>
      <c r="N9" s="12"/>
      <c r="O9" s="12"/>
      <c r="AB9" s="169"/>
      <c r="AC9" s="8"/>
      <c r="AD9" s="8"/>
    </row>
    <row r="10" spans="1:30" customFormat="1" x14ac:dyDescent="0.2">
      <c r="A10" s="12"/>
      <c r="B10" s="12"/>
      <c r="C10" s="12"/>
      <c r="D10" s="12"/>
      <c r="E10" s="12"/>
      <c r="F10" s="215"/>
      <c r="G10" s="216"/>
      <c r="H10" s="113"/>
      <c r="I10" s="114"/>
      <c r="J10" s="105"/>
      <c r="K10" s="105"/>
      <c r="L10" s="105"/>
      <c r="M10" s="115"/>
      <c r="N10" s="12"/>
      <c r="O10" s="12"/>
      <c r="AB10" s="169"/>
      <c r="AC10" s="8"/>
      <c r="AD10" s="8"/>
    </row>
    <row r="11" spans="1:30" customFormat="1" x14ac:dyDescent="0.2">
      <c r="A11" s="12"/>
      <c r="B11" s="12"/>
      <c r="C11" s="12"/>
      <c r="D11" s="12"/>
      <c r="E11" s="12"/>
      <c r="F11" s="217" t="s">
        <v>119</v>
      </c>
      <c r="G11" s="218"/>
      <c r="H11" s="116"/>
      <c r="I11" s="117">
        <f>I9+M9</f>
        <v>0</v>
      </c>
      <c r="J11" s="118"/>
      <c r="K11" s="118"/>
      <c r="L11" s="118"/>
      <c r="M11" s="119"/>
      <c r="N11" s="12"/>
      <c r="O11" s="12"/>
      <c r="AB11" s="169"/>
      <c r="AC11" s="8"/>
      <c r="AD11" s="8"/>
    </row>
    <row r="12" spans="1:30" customForma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S12" s="9" t="s">
        <v>104</v>
      </c>
      <c r="T12" s="8" t="s">
        <v>104</v>
      </c>
      <c r="U12" s="8" t="s">
        <v>104</v>
      </c>
      <c r="V12" s="8" t="s">
        <v>105</v>
      </c>
      <c r="Z12" s="8" t="s">
        <v>104</v>
      </c>
      <c r="AA12" s="8" t="s">
        <v>104</v>
      </c>
      <c r="AB12" s="8" t="s">
        <v>106</v>
      </c>
      <c r="AC12" s="8"/>
      <c r="AD12" s="8"/>
    </row>
    <row r="13" spans="1:30" customFormat="1" ht="16" thickBo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S13" s="9" t="s">
        <v>107</v>
      </c>
      <c r="T13" s="8" t="s">
        <v>68</v>
      </c>
      <c r="U13" t="s">
        <v>108</v>
      </c>
      <c r="V13" s="8" t="s">
        <v>109</v>
      </c>
      <c r="Z13" s="8" t="s">
        <v>110</v>
      </c>
      <c r="AA13" t="s">
        <v>111</v>
      </c>
      <c r="AB13" s="8" t="s">
        <v>109</v>
      </c>
      <c r="AC13" s="8"/>
      <c r="AD13" s="8"/>
    </row>
    <row r="14" spans="1:30" customFormat="1" ht="20" customHeight="1" x14ac:dyDescent="0.2">
      <c r="A14" s="12"/>
      <c r="B14" s="234" t="s">
        <v>0</v>
      </c>
      <c r="C14" s="235"/>
      <c r="D14" s="236" t="s">
        <v>146</v>
      </c>
      <c r="E14" s="237"/>
      <c r="F14" s="137" t="s">
        <v>1</v>
      </c>
      <c r="G14" s="238" t="s">
        <v>149</v>
      </c>
      <c r="H14" s="239"/>
      <c r="I14" s="240"/>
      <c r="J14" s="120"/>
      <c r="K14" s="120"/>
      <c r="L14" s="120"/>
      <c r="M14" s="121"/>
      <c r="N14" s="12"/>
      <c r="O14" s="12"/>
      <c r="S14" s="8">
        <f>COUNTIFS(R24:R73,TRUE)</f>
        <v>0</v>
      </c>
      <c r="T14" s="8">
        <f>COUNTA(G18:G20)</f>
        <v>1</v>
      </c>
      <c r="U14" s="10">
        <f>IF(S14&gt;Selecties!B27, Selecties!C27,    IF(S14&gt;Selecties!B26,Selecties!C26,   IF(S14&gt;Selecties!B25,Selecties!C25,0) ))</f>
        <v>0</v>
      </c>
      <c r="V14" s="11">
        <f>IF((U14-T14)&gt;0,Selecties!H26*(U14-T14),0)</f>
        <v>0</v>
      </c>
      <c r="Z14" s="8">
        <f>COUNTA(D18:D20)</f>
        <v>0</v>
      </c>
      <c r="AA14" s="8">
        <f>IF(S14&gt;Selecties!B33,Selecties!C33,    IF(S14&gt;Selecties!B32, Selecties!C32,   IF(S14&gt;Selecties!B31,Selecties!C31,0) ))</f>
        <v>0</v>
      </c>
      <c r="AB14" s="11">
        <f>IF((AA14-Z14)&gt;0,Selecties!H32*(AA14-Z14),0)</f>
        <v>0</v>
      </c>
      <c r="AC14" s="8"/>
      <c r="AD14" s="8"/>
    </row>
    <row r="15" spans="1:30" customFormat="1" ht="20" customHeight="1" x14ac:dyDescent="0.2">
      <c r="A15" s="12"/>
      <c r="B15" s="241" t="s">
        <v>2</v>
      </c>
      <c r="C15" s="242"/>
      <c r="D15" s="243" t="s">
        <v>147</v>
      </c>
      <c r="E15" s="244"/>
      <c r="F15" s="138" t="s">
        <v>128</v>
      </c>
      <c r="G15" s="245">
        <v>621500360</v>
      </c>
      <c r="H15" s="246"/>
      <c r="I15" s="247"/>
      <c r="J15" s="105"/>
      <c r="K15" s="105"/>
      <c r="L15" s="105"/>
      <c r="M15" s="122"/>
      <c r="N15" s="12"/>
      <c r="O15" s="12"/>
      <c r="S15" s="8"/>
      <c r="AB15" s="169"/>
      <c r="AC15" s="8"/>
      <c r="AD15" s="8"/>
    </row>
    <row r="16" spans="1:30" customFormat="1" ht="20" customHeight="1" thickBot="1" x14ac:dyDescent="0.25">
      <c r="A16" s="12"/>
      <c r="B16" s="248" t="s">
        <v>3</v>
      </c>
      <c r="C16" s="249"/>
      <c r="D16" s="250" t="s">
        <v>148</v>
      </c>
      <c r="E16" s="251"/>
      <c r="F16" s="139" t="s">
        <v>4</v>
      </c>
      <c r="G16" s="252" t="s">
        <v>150</v>
      </c>
      <c r="H16" s="253"/>
      <c r="I16" s="254"/>
      <c r="J16" s="105"/>
      <c r="K16" s="105"/>
      <c r="L16" s="105"/>
      <c r="M16" s="123"/>
      <c r="N16" s="12"/>
      <c r="O16" s="12"/>
      <c r="AB16" s="169"/>
      <c r="AC16" s="8"/>
      <c r="AD16" s="8"/>
    </row>
    <row r="17" spans="1:30" customFormat="1" x14ac:dyDescent="0.2">
      <c r="A17" s="12"/>
      <c r="B17" s="255" t="s">
        <v>5</v>
      </c>
      <c r="C17" s="256"/>
      <c r="D17" s="124"/>
      <c r="E17" s="124"/>
      <c r="F17" s="125" t="s">
        <v>6</v>
      </c>
      <c r="G17" s="257" t="s">
        <v>7</v>
      </c>
      <c r="H17" s="258"/>
      <c r="I17" s="258"/>
      <c r="J17" s="126" t="s">
        <v>8</v>
      </c>
      <c r="K17" s="126" t="s">
        <v>9</v>
      </c>
      <c r="L17" s="126" t="s">
        <v>10</v>
      </c>
      <c r="M17" s="127" t="s">
        <v>11</v>
      </c>
      <c r="N17" s="12"/>
      <c r="O17" s="12"/>
      <c r="AB17" s="169"/>
      <c r="AC17" s="8"/>
      <c r="AD17" s="8"/>
    </row>
    <row r="18" spans="1:30" customFormat="1" ht="20" customHeight="1" x14ac:dyDescent="0.2">
      <c r="A18" s="12"/>
      <c r="B18" s="227" t="str">
        <f>IF(S14&gt;Selecties!B31,"Coach 1 : ","Niet OK. Geen deelnemers.")</f>
        <v>Niet OK. Geen deelnemers.</v>
      </c>
      <c r="C18" s="228"/>
      <c r="D18" s="229"/>
      <c r="E18" s="230"/>
      <c r="F18" s="140" t="str">
        <f>IF(S14&gt;Selecties!B25,"Verplicht : ","Toegestaan")</f>
        <v>Toegestaan</v>
      </c>
      <c r="G18" s="231" t="s">
        <v>151</v>
      </c>
      <c r="H18" s="232"/>
      <c r="I18" s="233"/>
      <c r="J18" s="1" t="s">
        <v>152</v>
      </c>
      <c r="K18" s="1" t="s">
        <v>51</v>
      </c>
      <c r="L18" s="1">
        <v>21</v>
      </c>
      <c r="M18" s="2" t="s">
        <v>15</v>
      </c>
      <c r="N18" s="12"/>
      <c r="O18" s="12"/>
      <c r="AB18" s="169"/>
      <c r="AC18" s="8"/>
      <c r="AD18" s="8"/>
    </row>
    <row r="19" spans="1:30" customFormat="1" ht="20" customHeight="1" x14ac:dyDescent="0.2">
      <c r="A19" s="12"/>
      <c r="B19" s="227" t="str">
        <f>IF(S14&gt;Selecties!B32,"Coach 2 : ",CONCATENATE("Niet OK. Deelnemers &lt; ",Selecties!B32))</f>
        <v>Niet OK. Deelnemers &lt; 5</v>
      </c>
      <c r="C19" s="228"/>
      <c r="D19" s="259"/>
      <c r="E19" s="260"/>
      <c r="F19" s="141" t="str">
        <f>IF(S14&gt;Selecties!B26,"Verplicht : ","Toegestaan")</f>
        <v>Toegestaan</v>
      </c>
      <c r="G19" s="261"/>
      <c r="H19" s="262"/>
      <c r="I19" s="263"/>
      <c r="J19" s="3"/>
      <c r="K19" s="3"/>
      <c r="L19" s="3"/>
      <c r="M19" s="4"/>
      <c r="N19" s="12"/>
      <c r="O19" s="12"/>
      <c r="AB19" s="169"/>
      <c r="AC19" s="8"/>
      <c r="AD19" s="8"/>
    </row>
    <row r="20" spans="1:30" customFormat="1" ht="20" customHeight="1" thickBot="1" x14ac:dyDescent="0.25">
      <c r="A20" s="12"/>
      <c r="B20" s="264" t="str">
        <f>IF(S14&gt;Selecties!B33,"Coach 3 : ",CONCATENATE("Niet OK. Deelnemers &lt;  ",Selecties!B33))</f>
        <v>Niet OK. Deelnemers &lt;  10</v>
      </c>
      <c r="C20" s="265"/>
      <c r="D20" s="266"/>
      <c r="E20" s="267"/>
      <c r="F20" s="142" t="str">
        <f>IF(S14&gt;Selecties!B27,"Verplicht : ","Toegestaan")</f>
        <v>Toegestaan</v>
      </c>
      <c r="G20" s="268"/>
      <c r="H20" s="267"/>
      <c r="I20" s="269"/>
      <c r="J20" s="5"/>
      <c r="K20" s="5"/>
      <c r="L20" s="5"/>
      <c r="M20" s="6"/>
      <c r="N20" s="12"/>
      <c r="O20" s="12"/>
      <c r="AB20" s="169"/>
      <c r="AC20" s="8"/>
      <c r="AD20" s="8"/>
    </row>
    <row r="21" spans="1:30" customFormat="1" ht="16" thickBo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AB21" s="169"/>
      <c r="AC21" s="8"/>
      <c r="AD21" s="8"/>
    </row>
    <row r="22" spans="1:30" ht="15.75" customHeight="1" thickTop="1" x14ac:dyDescent="0.2">
      <c r="B22" s="272" t="s">
        <v>17</v>
      </c>
      <c r="C22" s="272" t="s">
        <v>18</v>
      </c>
      <c r="D22" s="270" t="s">
        <v>19</v>
      </c>
      <c r="E22" s="272" t="s">
        <v>20</v>
      </c>
      <c r="F22" s="128" t="s">
        <v>129</v>
      </c>
      <c r="G22" s="129" t="s">
        <v>21</v>
      </c>
      <c r="H22" s="128" t="s">
        <v>23</v>
      </c>
      <c r="I22" s="130" t="s">
        <v>24</v>
      </c>
      <c r="J22" s="131" t="s">
        <v>25</v>
      </c>
      <c r="K22" s="131" t="s">
        <v>26</v>
      </c>
      <c r="L22" s="274" t="s">
        <v>22</v>
      </c>
      <c r="M22" s="270" t="s">
        <v>27</v>
      </c>
      <c r="N22" s="270" t="s">
        <v>28</v>
      </c>
      <c r="O22" s="132"/>
      <c r="P22" s="132"/>
      <c r="R22" s="144" t="s">
        <v>125</v>
      </c>
      <c r="S22" s="144" t="s">
        <v>10</v>
      </c>
      <c r="T22" s="145" t="s">
        <v>95</v>
      </c>
      <c r="U22" s="146"/>
      <c r="V22" s="146" t="s">
        <v>96</v>
      </c>
      <c r="W22" s="146" t="s">
        <v>96</v>
      </c>
      <c r="X22" s="202" t="s">
        <v>132</v>
      </c>
      <c r="Y22" s="202" t="s">
        <v>132</v>
      </c>
      <c r="Z22" s="145" t="s">
        <v>97</v>
      </c>
      <c r="AA22" s="145" t="s">
        <v>98</v>
      </c>
      <c r="AB22" s="147" t="s">
        <v>26</v>
      </c>
      <c r="AC22" s="144" t="s">
        <v>22</v>
      </c>
      <c r="AD22" s="147" t="s">
        <v>22</v>
      </c>
    </row>
    <row r="23" spans="1:30" ht="16" thickBot="1" x14ac:dyDescent="0.25">
      <c r="B23" s="273"/>
      <c r="C23" s="273"/>
      <c r="D23" s="271"/>
      <c r="E23" s="273"/>
      <c r="F23" s="133" t="s">
        <v>29</v>
      </c>
      <c r="G23" s="134" t="s">
        <v>30</v>
      </c>
      <c r="H23" s="133"/>
      <c r="I23" s="135" t="s">
        <v>31</v>
      </c>
      <c r="J23" s="136" t="s">
        <v>31</v>
      </c>
      <c r="K23" s="136" t="s">
        <v>32</v>
      </c>
      <c r="L23" s="275"/>
      <c r="M23" s="271"/>
      <c r="N23" s="271"/>
      <c r="O23" s="132"/>
      <c r="P23" s="132"/>
      <c r="R23" s="148" t="s">
        <v>126</v>
      </c>
      <c r="S23" s="148"/>
      <c r="T23" s="149" t="s">
        <v>99</v>
      </c>
      <c r="U23" s="150"/>
      <c r="V23" s="150" t="s">
        <v>100</v>
      </c>
      <c r="W23" s="150" t="s">
        <v>21</v>
      </c>
      <c r="X23" s="203" t="s">
        <v>133</v>
      </c>
      <c r="Y23" s="203" t="s">
        <v>134</v>
      </c>
      <c r="Z23" s="149" t="s">
        <v>101</v>
      </c>
      <c r="AA23" s="149"/>
      <c r="AB23" s="151" t="s">
        <v>102</v>
      </c>
      <c r="AC23" s="171" t="s">
        <v>103</v>
      </c>
      <c r="AD23" s="172" t="s">
        <v>39</v>
      </c>
    </row>
    <row r="24" spans="1:30" ht="16" thickTop="1" x14ac:dyDescent="0.2">
      <c r="B24" s="165">
        <v>1</v>
      </c>
      <c r="C24" s="183"/>
      <c r="D24" s="184"/>
      <c r="E24" s="185"/>
      <c r="F24" s="186"/>
      <c r="G24" s="187"/>
      <c r="H24" s="188"/>
      <c r="I24" s="189"/>
      <c r="J24" s="189"/>
      <c r="K24" s="190"/>
      <c r="L24" s="177" t="str">
        <f>CONCATENATE(V24," - ",X24)</f>
        <v xml:space="preserve"> - </v>
      </c>
      <c r="M24" s="178" t="str">
        <f>IF(S24&lt;&gt;"",IF(I24=Selecties!$N$4,CONCATENATE(V24," ",W24," | ",X24," ",Y24," | ",AC24),"--"),"")</f>
        <v/>
      </c>
      <c r="N24" s="179" t="str">
        <f>IF(S24&lt;&gt;"",IF(J24=Selecties!$N$4,CONCATENATE(V24," ",W24," | ",X24," ",Y24," | ",AD24," ",AA24,AB24,"Kg"),"--"),"")</f>
        <v/>
      </c>
      <c r="O24" s="132"/>
      <c r="P24" s="132"/>
      <c r="R24" s="12" t="b">
        <f>AND($C24&lt;&gt;"",COUNTA($E24:$J24)=6,OR( AND($J24=Selecties!$N$4,$K24&lt;&gt;""), $J24=Selecties!$N$5))</f>
        <v>0</v>
      </c>
      <c r="S24" s="63" t="str">
        <f t="shared" ref="S24:S55" si="0">IF(F24&lt;&gt;"", FLOOR((selectie_tournament_date-F24)/365.25,1),"")</f>
        <v/>
      </c>
      <c r="T24" s="173" t="str">
        <f>IF(  R24,  IF(   AND(I24=Selecties!$N$4,J24=Selecties!$N$4),    Selecties!$H$22,   IF(OR(I24=Selecties!$N$4,J24=Selecties!$N$4),Selecties!$H$21,"")),"")</f>
        <v/>
      </c>
      <c r="V24" s="12" t="str">
        <f>IF(   S24&lt;Selecties!$B$37,   Selecties!$C$37,   IF( S24&lt;Selecties!$B$38, Selecties!$C$38, IF(S24&lt;&gt;"",Selecties!$C$39,"")))</f>
        <v/>
      </c>
      <c r="W24" s="12" t="str">
        <f>IF(S24&lt;&gt;"",IF(S24&lt;Selecties!$B$37,IF(G24="M",Selecties!$D$37,Selecties!$E$37),IF(S24&lt;Selecties!$B$38,IF(G24="M",Selecties!$D$38,Selecties!$E$38),IF(G24="M",Selecties!$D$39,Selecties!$E$39))),"")</f>
        <v/>
      </c>
      <c r="X24" s="12" t="str">
        <f>IF(   S24&lt;Selecties!$B$37,   Selecties!$H$37,   IF( S24&lt;Selecties!$B$38, Selecties!$H$38, IF(S24&lt;&gt;"",Selecties!$H$39,"")))</f>
        <v/>
      </c>
      <c r="Y24" s="12" t="str">
        <f>IF(S24&lt;&gt;"",IF(S24&lt;Selecties!$B$37,IF(G24="M",Selecties!$I$37,Selecties!$J$37),IF(S24&lt;Selecties!$B$38,IF(G24="M",Selecties!$I$38,Selecties!$J$38),IF(G24="M",Selecties!$I$39,Selecties!$J$39))),"")</f>
        <v/>
      </c>
      <c r="Z24" s="12" t="str">
        <f>IF(AND(V24=Selecties!$C$37,W24=Selecties!$D$37),SUBSTITUTE(ADDRESS(1,COLUMN(Selecties!$C$47),4),"1",""),IF(AND(V24=Selecties!$C$37,W24=Selecties!$E$37),SUBSTITUTE(ADDRESS(1,COLUMN(Selecties!$D$47),4),"1",""),IF(AND(V24=Selecties!$C$38,W24=Selecties!$D$38),SUBSTITUTE(ADDRESS(1,COLUMN(Selecties!$E$47),4),"1",""),IF(AND(V24=Selecties!$C$38,W24=Selecties!$E$38),SUBSTITUTE(ADDRESS(1,COLUMN(Selecties!$F$47),4),"1",""),IF(AND(V24=Selecties!$C$39,W24=Selecties!$D$39),SUBSTITUTE(ADDRESS(1,COLUMN(Selecties!$G$47),4),"1",""),IF(AND(V24=Selecties!$C$39,W24=Selecties!$E$39),SUBSTITUTE(ADDRESS(1,COLUMN(Selecties!$H$47),4),"1",""),""))))))</f>
        <v/>
      </c>
      <c r="AA24" s="12" t="str">
        <f ca="1">IF(K24&lt;&gt;"",IF(K24&gt;=MAX(INDIRECT("Selecties!"&amp;Z24&amp;ROW(Selecties!$C$47)):INDIRECT("Selecties!"&amp;Z24&amp;ROW(Selecties!$C$57))),"+","-"),"")</f>
        <v/>
      </c>
      <c r="AB24" s="170" t="str">
        <f ca="1">IF(K24&lt;&gt;"",IF(   K24&lt;MIN(INDIRECT("Selecties!"&amp;Z24&amp;ROW(Selecties!$C$49)):INDIRECT("Selecties!"&amp;Z24&amp;ROW(Selecties!$C$57))),  MIN(INDIRECT("Selecties!"&amp;Z24&amp;ROW(Selecties!$C$49)):INDIRECT("Selecties!"&amp;Z24&amp;ROW(Selecties!$C$57))),IF(K24&gt;=MAX(INDIRECT("Selecties!"&amp;Z24&amp;ROW(Selecties!$C$49)):INDIRECT("Selecties!"&amp;Z24&amp;ROW(Selecties!$C$57))),MAX(INDIRECT("Selecties!"&amp;Z24&amp;ROW(Selecties!$C$49)):INDIRECT("Selecties!"&amp;Z24&amp;ROW(Selecties!$C$57))),VLOOKUP(K24,INDIRECT("Selecties!"&amp;Z24&amp;ROW(Selecties!$C$49)):INDIRECT("Selecties!"&amp;Z24&amp;ROW(Selecties!$C$57)),1)+INDIRECT("Selecties!"&amp;Z24&amp;ROW(Selecties!$C$47))  )),"")</f>
        <v/>
      </c>
      <c r="AC24" s="168" t="str">
        <f>IF($H24&lt;&gt;"",VLOOKUP($H24,Selecties!$E$4:$G$17,2,FALSE),"")</f>
        <v/>
      </c>
      <c r="AD24" s="168" t="str">
        <f>IF($H24&lt;&gt;"",VLOOKUP($H24,Selecties!$E$4:$G$17,3,FALSE),"")</f>
        <v/>
      </c>
    </row>
    <row r="25" spans="1:30" x14ac:dyDescent="0.2">
      <c r="B25" s="166">
        <f>1+B24</f>
        <v>2</v>
      </c>
      <c r="C25" s="191"/>
      <c r="D25" s="192"/>
      <c r="E25" s="193"/>
      <c r="F25" s="186"/>
      <c r="G25" s="194"/>
      <c r="H25" s="195"/>
      <c r="I25" s="196"/>
      <c r="J25" s="196"/>
      <c r="K25" s="197"/>
      <c r="L25" s="209" t="str">
        <f t="shared" ref="L25:L73" si="1">CONCATENATE(V25," - ",X25)</f>
        <v xml:space="preserve"> - </v>
      </c>
      <c r="M25" s="205" t="str">
        <f>IF(S25&lt;&gt;"",IF(I25=Selecties!$N$4,CONCATENATE(V25," ",W25," | ",X25," ",Y25," | ",AC25),"--"),"")</f>
        <v/>
      </c>
      <c r="N25" s="206" t="str">
        <f>IF(S25&lt;&gt;"",IF(J25=Selecties!$N$4,CONCATENATE(V25," ",W25," | ",X25," ",Y25," | ",AD25," ",AA25,AB25,"Kg"),"--"),"")</f>
        <v/>
      </c>
      <c r="O25" s="132"/>
      <c r="P25" s="132"/>
      <c r="R25" s="12" t="b">
        <f>AND($C25&lt;&gt;"",COUNTA($E25:$J25)=6,OR( AND($J25=Selecties!$N$4,$K25&lt;&gt;""), $J25=Selecties!$N$5))</f>
        <v>0</v>
      </c>
      <c r="S25" s="63" t="str">
        <f t="shared" si="0"/>
        <v/>
      </c>
      <c r="T25" s="173" t="str">
        <f>IF(  R25,  IF(   AND(I25=Selecties!$N$4,J25=Selecties!$N$4),    Selecties!$H$22,   IF(OR(I25=Selecties!$N$4,J25=Selecties!$N$4),Selecties!$H$21,"")),"")</f>
        <v/>
      </c>
      <c r="V25" s="12" t="str">
        <f>IF(   S25&lt;Selecties!$B$37,   Selecties!$C$37,   IF( S25&lt;Selecties!$B$38, Selecties!$C$38, IF(S25&lt;&gt;"",Selecties!$C$39,"")))</f>
        <v/>
      </c>
      <c r="W25" s="12" t="str">
        <f>IF(S25&lt;&gt;"",IF(S25&lt;Selecties!$B$37,IF(G25="M",Selecties!$D$37,Selecties!$E$37),IF(S25&lt;Selecties!$B$38,IF(G25="M",Selecties!$D$38,Selecties!$E$38),IF(G25="M",Selecties!$D$39,Selecties!$E$39))),"")</f>
        <v/>
      </c>
      <c r="X25" s="12" t="str">
        <f>IF(   S25&lt;Selecties!$B$37,   Selecties!$H$37,   IF( S25&lt;Selecties!$B$38, Selecties!$H$38, IF(S25&lt;&gt;"",Selecties!$H$39,"")))</f>
        <v/>
      </c>
      <c r="Y25" s="12" t="str">
        <f>IF(S25&lt;&gt;"",IF(S25&lt;Selecties!$B$37,IF(G25="M",Selecties!$I$37,Selecties!$J$37),IF(S25&lt;Selecties!$B$38,IF(G25="M",Selecties!$I$38,Selecties!$J$38),IF(G25="M",Selecties!$I$39,Selecties!$J$39))),"")</f>
        <v/>
      </c>
      <c r="Z25" s="12" t="str">
        <f>IF(AND(V25=Selecties!$C$37,W25=Selecties!$D$37),SUBSTITUTE(ADDRESS(1,COLUMN(Selecties!$C$47),4),"1",""),IF(AND(V25=Selecties!$C$37,W25=Selecties!$E$37),SUBSTITUTE(ADDRESS(1,COLUMN(Selecties!$D$47),4),"1",""),IF(AND(V25=Selecties!$C$38,W25=Selecties!$D$38),SUBSTITUTE(ADDRESS(1,COLUMN(Selecties!$E$47),4),"1",""),IF(AND(V25=Selecties!$C$38,W25=Selecties!$E$38),SUBSTITUTE(ADDRESS(1,COLUMN(Selecties!$F$47),4),"1",""),IF(AND(V25=Selecties!$C$39,W25=Selecties!$D$39),SUBSTITUTE(ADDRESS(1,COLUMN(Selecties!$G$47),4),"1",""),IF(AND(V25=Selecties!$C$39,W25=Selecties!$E$39),SUBSTITUTE(ADDRESS(1,COLUMN(Selecties!$H$47),4),"1",""),""))))))</f>
        <v/>
      </c>
      <c r="AA25" s="12" t="str">
        <f ca="1">IF(K25&lt;&gt;"",IF(K25&gt;=MAX(INDIRECT("Selecties!"&amp;Z25&amp;ROW(Selecties!$C$47)):INDIRECT("Selecties!"&amp;Z25&amp;ROW(Selecties!$C$57))),"+","-"),"")</f>
        <v/>
      </c>
      <c r="AB25" s="170" t="str">
        <f ca="1">IF(K25&lt;&gt;"",IF(   K25&lt;MIN(INDIRECT("Selecties!"&amp;Z25&amp;ROW(Selecties!$C$49)):INDIRECT("Selecties!"&amp;Z25&amp;ROW(Selecties!$C$57))),  MIN(INDIRECT("Selecties!"&amp;Z25&amp;ROW(Selecties!$C$49)):INDIRECT("Selecties!"&amp;Z25&amp;ROW(Selecties!$C$57))),IF(K25&gt;=MAX(INDIRECT("Selecties!"&amp;Z25&amp;ROW(Selecties!$C$49)):INDIRECT("Selecties!"&amp;Z25&amp;ROW(Selecties!$C$57))),MAX(INDIRECT("Selecties!"&amp;Z25&amp;ROW(Selecties!$C$49)):INDIRECT("Selecties!"&amp;Z25&amp;ROW(Selecties!$C$57))),VLOOKUP(K25,INDIRECT("Selecties!"&amp;Z25&amp;ROW(Selecties!$C$49)):INDIRECT("Selecties!"&amp;Z25&amp;ROW(Selecties!$C$57)),1)+INDIRECT("Selecties!"&amp;Z25&amp;ROW(Selecties!$C$47))  )),"")</f>
        <v/>
      </c>
      <c r="AC25" s="168" t="str">
        <f>IF($H25&lt;&gt;"",VLOOKUP($H25,Selecties!$E$4:$G$17,2,FALSE),"")</f>
        <v/>
      </c>
      <c r="AD25" s="168" t="str">
        <f>IF($H25&lt;&gt;"",VLOOKUP($H25,Selecties!$E$4:$G$17,3,FALSE),"")</f>
        <v/>
      </c>
    </row>
    <row r="26" spans="1:30" x14ac:dyDescent="0.2">
      <c r="B26" s="166">
        <f t="shared" ref="B26:B73" si="2">1+B25</f>
        <v>3</v>
      </c>
      <c r="C26" s="191"/>
      <c r="D26" s="192"/>
      <c r="E26" s="193"/>
      <c r="F26" s="186"/>
      <c r="G26" s="194"/>
      <c r="H26" s="195"/>
      <c r="I26" s="196"/>
      <c r="J26" s="196"/>
      <c r="K26" s="197"/>
      <c r="L26" s="204" t="str">
        <f t="shared" si="1"/>
        <v xml:space="preserve"> - </v>
      </c>
      <c r="M26" s="205" t="str">
        <f>IF(S26&lt;&gt;"",IF(I26=Selecties!$N$4,CONCATENATE(V26," ",W26," | ",X26," ",Y26," | ",AC26),"--"),"")</f>
        <v/>
      </c>
      <c r="N26" s="206" t="str">
        <f>IF(S26&lt;&gt;"",IF(J26=Selecties!$N$4,CONCATENATE(V26," ",W26," | ",X26," ",Y26," | ",AD26," ",AA26,AB26,"Kg"),"--"),"")</f>
        <v/>
      </c>
      <c r="O26" s="132"/>
      <c r="P26" s="132"/>
      <c r="R26" s="12" t="b">
        <f>AND($C26&lt;&gt;"",COUNTA($E26:$J26)=6,OR( AND($J26=Selecties!$N$4,$K26&lt;&gt;""), $J26=Selecties!$N$5))</f>
        <v>0</v>
      </c>
      <c r="S26" s="63" t="str">
        <f t="shared" si="0"/>
        <v/>
      </c>
      <c r="T26" s="173" t="str">
        <f>IF(  R26,  IF(   AND(I26=Selecties!$N$4,J26=Selecties!$N$4),    Selecties!$H$22,   IF(OR(I26=Selecties!$N$4,J26=Selecties!$N$4),Selecties!$H$21,"")),"")</f>
        <v/>
      </c>
      <c r="V26" s="12" t="str">
        <f>IF(   S26&lt;Selecties!$B$37,   Selecties!$C$37,   IF( S26&lt;Selecties!$B$38, Selecties!$C$38, IF(S26&lt;&gt;"",Selecties!$C$39,"")))</f>
        <v/>
      </c>
      <c r="W26" s="12" t="str">
        <f>IF(S26&lt;&gt;"",IF(S26&lt;Selecties!$B$37,IF(G26="M",Selecties!$D$37,Selecties!$E$37),IF(S26&lt;Selecties!$B$38,IF(G26="M",Selecties!$D$38,Selecties!$E$38),IF(G26="M",Selecties!$D$39,Selecties!$E$39))),"")</f>
        <v/>
      </c>
      <c r="X26" s="12" t="str">
        <f>IF(   S26&lt;Selecties!$B$37,   Selecties!$H$37,   IF( S26&lt;Selecties!$B$38, Selecties!$H$38, IF(S26&lt;&gt;"",Selecties!$H$39,"")))</f>
        <v/>
      </c>
      <c r="Y26" s="12" t="str">
        <f>IF(S26&lt;&gt;"",IF(S26&lt;Selecties!$B$37,IF(G26="M",Selecties!$I$37,Selecties!$J$37),IF(S26&lt;Selecties!$B$38,IF(G26="M",Selecties!$I$38,Selecties!$J$38),IF(G26="M",Selecties!$I$39,Selecties!$J$39))),"")</f>
        <v/>
      </c>
      <c r="Z26" s="12" t="str">
        <f>IF(AND(V26=Selecties!$C$37,W26=Selecties!$D$37),SUBSTITUTE(ADDRESS(1,COLUMN(Selecties!$C$47),4),"1",""),IF(AND(V26=Selecties!$C$37,W26=Selecties!$E$37),SUBSTITUTE(ADDRESS(1,COLUMN(Selecties!$D$47),4),"1",""),IF(AND(V26=Selecties!$C$38,W26=Selecties!$D$38),SUBSTITUTE(ADDRESS(1,COLUMN(Selecties!$E$47),4),"1",""),IF(AND(V26=Selecties!$C$38,W26=Selecties!$E$38),SUBSTITUTE(ADDRESS(1,COLUMN(Selecties!$F$47),4),"1",""),IF(AND(V26=Selecties!$C$39,W26=Selecties!$D$39),SUBSTITUTE(ADDRESS(1,COLUMN(Selecties!$G$47),4),"1",""),IF(AND(V26=Selecties!$C$39,W26=Selecties!$E$39),SUBSTITUTE(ADDRESS(1,COLUMN(Selecties!$H$47),4),"1",""),""))))))</f>
        <v/>
      </c>
      <c r="AA26" s="12" t="str">
        <f ca="1">IF(K26&lt;&gt;"",IF(K26&gt;=MAX(INDIRECT("Selecties!"&amp;Z26&amp;ROW(Selecties!$C$47)):INDIRECT("Selecties!"&amp;Z26&amp;ROW(Selecties!$C$57))),"+","-"),"")</f>
        <v/>
      </c>
      <c r="AB26" s="170" t="str">
        <f ca="1">IF(K26&lt;&gt;"",IF(   K26&lt;MIN(INDIRECT("Selecties!"&amp;Z26&amp;ROW(Selecties!$C$49)):INDIRECT("Selecties!"&amp;Z26&amp;ROW(Selecties!$C$57))),  MIN(INDIRECT("Selecties!"&amp;Z26&amp;ROW(Selecties!$C$49)):INDIRECT("Selecties!"&amp;Z26&amp;ROW(Selecties!$C$57))),IF(K26&gt;=MAX(INDIRECT("Selecties!"&amp;Z26&amp;ROW(Selecties!$C$49)):INDIRECT("Selecties!"&amp;Z26&amp;ROW(Selecties!$C$57))),MAX(INDIRECT("Selecties!"&amp;Z26&amp;ROW(Selecties!$C$49)):INDIRECT("Selecties!"&amp;Z26&amp;ROW(Selecties!$C$57))),VLOOKUP(K26,INDIRECT("Selecties!"&amp;Z26&amp;ROW(Selecties!$C$49)):INDIRECT("Selecties!"&amp;Z26&amp;ROW(Selecties!$C$57)),1)+INDIRECT("Selecties!"&amp;Z26&amp;ROW(Selecties!$C$47))  )),"")</f>
        <v/>
      </c>
      <c r="AC26" s="168" t="str">
        <f>IF($H26&lt;&gt;"",VLOOKUP($H26,Selecties!$E$4:$G$17,2,FALSE),"")</f>
        <v/>
      </c>
      <c r="AD26" s="168" t="str">
        <f>IF($H26&lt;&gt;"",VLOOKUP($H26,Selecties!$E$4:$G$17,3,FALSE),"")</f>
        <v/>
      </c>
    </row>
    <row r="27" spans="1:30" x14ac:dyDescent="0.2">
      <c r="B27" s="166">
        <f t="shared" si="2"/>
        <v>4</v>
      </c>
      <c r="C27" s="191"/>
      <c r="D27" s="192"/>
      <c r="E27" s="193"/>
      <c r="F27" s="186"/>
      <c r="G27" s="194"/>
      <c r="H27" s="195"/>
      <c r="I27" s="196"/>
      <c r="J27" s="196"/>
      <c r="K27" s="197"/>
      <c r="L27" s="204" t="str">
        <f t="shared" si="1"/>
        <v xml:space="preserve"> - </v>
      </c>
      <c r="M27" s="205" t="str">
        <f>IF(S27&lt;&gt;"",IF(I27=Selecties!$N$4,CONCATENATE(V27," ",W27," | ",X27," ",Y27," | ",AC27),"--"),"")</f>
        <v/>
      </c>
      <c r="N27" s="206" t="str">
        <f>IF(S27&lt;&gt;"",IF(J27=Selecties!$N$4,CONCATENATE(V27," ",W27," | ",X27," ",Y27," | ",AD27," ",AA27,AB27,"Kg"),"--"),"")</f>
        <v/>
      </c>
      <c r="O27" s="132"/>
      <c r="P27" s="132"/>
      <c r="R27" s="12" t="b">
        <f>AND($C27&lt;&gt;"",COUNTA($E27:$J27)=6,OR( AND($J27=Selecties!$N$4,$K27&lt;&gt;""), $J27=Selecties!$N$5))</f>
        <v>0</v>
      </c>
      <c r="S27" s="63" t="str">
        <f t="shared" si="0"/>
        <v/>
      </c>
      <c r="T27" s="173" t="str">
        <f>IF(  R27,  IF(   AND(I27=Selecties!$N$4,J27=Selecties!$N$4),    Selecties!$H$22,   IF(OR(I27=Selecties!$N$4,J27=Selecties!$N$4),Selecties!$H$21,"")),"")</f>
        <v/>
      </c>
      <c r="V27" s="12" t="str">
        <f>IF(   S27&lt;Selecties!$B$37,   Selecties!$C$37,   IF( S27&lt;Selecties!$B$38, Selecties!$C$38, IF(S27&lt;&gt;"",Selecties!$C$39,"")))</f>
        <v/>
      </c>
      <c r="W27" s="12" t="str">
        <f>IF(S27&lt;&gt;"",IF(S27&lt;Selecties!$B$37,IF(G27="M",Selecties!$D$37,Selecties!$E$37),IF(S27&lt;Selecties!$B$38,IF(G27="M",Selecties!$D$38,Selecties!$E$38),IF(G27="M",Selecties!$D$39,Selecties!$E$39))),"")</f>
        <v/>
      </c>
      <c r="X27" s="12" t="str">
        <f>IF(   S27&lt;Selecties!$B$37,   Selecties!$H$37,   IF( S27&lt;Selecties!$B$38, Selecties!$H$38, IF(S27&lt;&gt;"",Selecties!$H$39,"")))</f>
        <v/>
      </c>
      <c r="Y27" s="12" t="str">
        <f>IF(S27&lt;&gt;"",IF(S27&lt;Selecties!$B$37,IF(G27="M",Selecties!$I$37,Selecties!$J$37),IF(S27&lt;Selecties!$B$38,IF(G27="M",Selecties!$I$38,Selecties!$J$38),IF(G27="M",Selecties!$I$39,Selecties!$J$39))),"")</f>
        <v/>
      </c>
      <c r="Z27" s="12" t="str">
        <f>IF(AND(V27=Selecties!$C$37,W27=Selecties!$D$37),SUBSTITUTE(ADDRESS(1,COLUMN(Selecties!$C$47),4),"1",""),IF(AND(V27=Selecties!$C$37,W27=Selecties!$E$37),SUBSTITUTE(ADDRESS(1,COLUMN(Selecties!$D$47),4),"1",""),IF(AND(V27=Selecties!$C$38,W27=Selecties!$D$38),SUBSTITUTE(ADDRESS(1,COLUMN(Selecties!$E$47),4),"1",""),IF(AND(V27=Selecties!$C$38,W27=Selecties!$E$38),SUBSTITUTE(ADDRESS(1,COLUMN(Selecties!$F$47),4),"1",""),IF(AND(V27=Selecties!$C$39,W27=Selecties!$D$39),SUBSTITUTE(ADDRESS(1,COLUMN(Selecties!$G$47),4),"1",""),IF(AND(V27=Selecties!$C$39,W27=Selecties!$E$39),SUBSTITUTE(ADDRESS(1,COLUMN(Selecties!$H$47),4),"1",""),""))))))</f>
        <v/>
      </c>
      <c r="AA27" s="12" t="str">
        <f ca="1">IF(K27&lt;&gt;"",IF(K27&gt;=MAX(INDIRECT("Selecties!"&amp;Z27&amp;ROW(Selecties!$C$47)):INDIRECT("Selecties!"&amp;Z27&amp;ROW(Selecties!$C$57))),"+","-"),"")</f>
        <v/>
      </c>
      <c r="AB27" s="170" t="str">
        <f ca="1">IF(K27&lt;&gt;"",IF(   K27&lt;MIN(INDIRECT("Selecties!"&amp;Z27&amp;ROW(Selecties!$C$49)):INDIRECT("Selecties!"&amp;Z27&amp;ROW(Selecties!$C$57))),  MIN(INDIRECT("Selecties!"&amp;Z27&amp;ROW(Selecties!$C$49)):INDIRECT("Selecties!"&amp;Z27&amp;ROW(Selecties!$C$57))),IF(K27&gt;=MAX(INDIRECT("Selecties!"&amp;Z27&amp;ROW(Selecties!$C$49)):INDIRECT("Selecties!"&amp;Z27&amp;ROW(Selecties!$C$57))),MAX(INDIRECT("Selecties!"&amp;Z27&amp;ROW(Selecties!$C$49)):INDIRECT("Selecties!"&amp;Z27&amp;ROW(Selecties!$C$57))),VLOOKUP(K27,INDIRECT("Selecties!"&amp;Z27&amp;ROW(Selecties!$C$49)):INDIRECT("Selecties!"&amp;Z27&amp;ROW(Selecties!$C$57)),1)+INDIRECT("Selecties!"&amp;Z27&amp;ROW(Selecties!$C$47))  )),"")</f>
        <v/>
      </c>
      <c r="AC27" s="168" t="str">
        <f>IF($H27&lt;&gt;"",VLOOKUP($H27,Selecties!$E$4:$G$17,2,FALSE),"")</f>
        <v/>
      </c>
      <c r="AD27" s="168" t="str">
        <f>IF($H27&lt;&gt;"",VLOOKUP($H27,Selecties!$E$4:$G$17,3,FALSE),"")</f>
        <v/>
      </c>
    </row>
    <row r="28" spans="1:30" x14ac:dyDescent="0.2">
      <c r="B28" s="166">
        <f t="shared" si="2"/>
        <v>5</v>
      </c>
      <c r="C28" s="191"/>
      <c r="D28" s="192"/>
      <c r="E28" s="193"/>
      <c r="F28" s="186"/>
      <c r="G28" s="194"/>
      <c r="H28" s="195"/>
      <c r="I28" s="196"/>
      <c r="J28" s="196"/>
      <c r="K28" s="197"/>
      <c r="L28" s="204" t="str">
        <f t="shared" si="1"/>
        <v xml:space="preserve"> - </v>
      </c>
      <c r="M28" s="205" t="str">
        <f>IF(S28&lt;&gt;"",IF(I28=Selecties!$N$4,CONCATENATE(V28," ",W28," | ",X28," ",Y28," | ",AC28),"--"),"")</f>
        <v/>
      </c>
      <c r="N28" s="206" t="str">
        <f>IF(S28&lt;&gt;"",IF(J28=Selecties!$N$4,CONCATENATE(V28," ",W28," | ",X28," ",Y28," | ",AD28," ",AA28,AB28,"Kg"),"--"),"")</f>
        <v/>
      </c>
      <c r="O28" s="132"/>
      <c r="P28" s="132"/>
      <c r="R28" s="12" t="b">
        <f>AND($C28&lt;&gt;"",COUNTA($E28:$J28)=6,OR( AND($J28=Selecties!$N$4,$K28&lt;&gt;""), $J28=Selecties!$N$5))</f>
        <v>0</v>
      </c>
      <c r="S28" s="63" t="str">
        <f t="shared" si="0"/>
        <v/>
      </c>
      <c r="T28" s="173" t="str">
        <f>IF(  R28,  IF(   AND(I28=Selecties!$N$4,J28=Selecties!$N$4),    Selecties!$H$22,   IF(OR(I28=Selecties!$N$4,J28=Selecties!$N$4),Selecties!$H$21,"")),"")</f>
        <v/>
      </c>
      <c r="V28" s="12" t="str">
        <f>IF(   S28&lt;Selecties!$B$37,   Selecties!$C$37,   IF( S28&lt;Selecties!$B$38, Selecties!$C$38, IF(S28&lt;&gt;"",Selecties!$C$39,"")))</f>
        <v/>
      </c>
      <c r="W28" s="12" t="str">
        <f>IF(S28&lt;&gt;"",IF(S28&lt;Selecties!$B$37,IF(G28="M",Selecties!$D$37,Selecties!$E$37),IF(S28&lt;Selecties!$B$38,IF(G28="M",Selecties!$D$38,Selecties!$E$38),IF(G28="M",Selecties!$D$39,Selecties!$E$39))),"")</f>
        <v/>
      </c>
      <c r="X28" s="12" t="str">
        <f>IF(   S28&lt;Selecties!$B$37,   Selecties!$H$37,   IF( S28&lt;Selecties!$B$38, Selecties!$H$38, IF(S28&lt;&gt;"",Selecties!$H$39,"")))</f>
        <v/>
      </c>
      <c r="Y28" s="12" t="str">
        <f>IF(S28&lt;&gt;"",IF(S28&lt;Selecties!$B$37,IF(G28="M",Selecties!$I$37,Selecties!$J$37),IF(S28&lt;Selecties!$B$38,IF(G28="M",Selecties!$I$38,Selecties!$J$38),IF(G28="M",Selecties!$I$39,Selecties!$J$39))),"")</f>
        <v/>
      </c>
      <c r="Z28" s="12" t="str">
        <f>IF(AND(V28=Selecties!$C$37,W28=Selecties!$D$37),SUBSTITUTE(ADDRESS(1,COLUMN(Selecties!$C$47),4),"1",""),IF(AND(V28=Selecties!$C$37,W28=Selecties!$E$37),SUBSTITUTE(ADDRESS(1,COLUMN(Selecties!$D$47),4),"1",""),IF(AND(V28=Selecties!$C$38,W28=Selecties!$D$38),SUBSTITUTE(ADDRESS(1,COLUMN(Selecties!$E$47),4),"1",""),IF(AND(V28=Selecties!$C$38,W28=Selecties!$E$38),SUBSTITUTE(ADDRESS(1,COLUMN(Selecties!$F$47),4),"1",""),IF(AND(V28=Selecties!$C$39,W28=Selecties!$D$39),SUBSTITUTE(ADDRESS(1,COLUMN(Selecties!$G$47),4),"1",""),IF(AND(V28=Selecties!$C$39,W28=Selecties!$E$39),SUBSTITUTE(ADDRESS(1,COLUMN(Selecties!$H$47),4),"1",""),""))))))</f>
        <v/>
      </c>
      <c r="AA28" s="12" t="str">
        <f ca="1">IF(K28&lt;&gt;"",IF(K28&gt;=MAX(INDIRECT("Selecties!"&amp;Z28&amp;ROW(Selecties!$C$47)):INDIRECT("Selecties!"&amp;Z28&amp;ROW(Selecties!$C$57))),"+","-"),"")</f>
        <v/>
      </c>
      <c r="AB28" s="170" t="str">
        <f ca="1">IF(K28&lt;&gt;"",IF(   K28&lt;MIN(INDIRECT("Selecties!"&amp;Z28&amp;ROW(Selecties!$C$49)):INDIRECT("Selecties!"&amp;Z28&amp;ROW(Selecties!$C$57))),  MIN(INDIRECT("Selecties!"&amp;Z28&amp;ROW(Selecties!$C$49)):INDIRECT("Selecties!"&amp;Z28&amp;ROW(Selecties!$C$57))),IF(K28&gt;=MAX(INDIRECT("Selecties!"&amp;Z28&amp;ROW(Selecties!$C$49)):INDIRECT("Selecties!"&amp;Z28&amp;ROW(Selecties!$C$57))),MAX(INDIRECT("Selecties!"&amp;Z28&amp;ROW(Selecties!$C$49)):INDIRECT("Selecties!"&amp;Z28&amp;ROW(Selecties!$C$57))),VLOOKUP(K28,INDIRECT("Selecties!"&amp;Z28&amp;ROW(Selecties!$C$49)):INDIRECT("Selecties!"&amp;Z28&amp;ROW(Selecties!$C$57)),1)+INDIRECT("Selecties!"&amp;Z28&amp;ROW(Selecties!$C$47))  )),"")</f>
        <v/>
      </c>
      <c r="AC28" s="168" t="str">
        <f>IF($H28&lt;&gt;"",VLOOKUP($H28,Selecties!$E$4:$G$17,2,FALSE),"")</f>
        <v/>
      </c>
      <c r="AD28" s="168" t="str">
        <f>IF($H28&lt;&gt;"",VLOOKUP($H28,Selecties!$E$4:$G$17,3,FALSE),"")</f>
        <v/>
      </c>
    </row>
    <row r="29" spans="1:30" x14ac:dyDescent="0.2">
      <c r="B29" s="166">
        <f t="shared" si="2"/>
        <v>6</v>
      </c>
      <c r="C29" s="191"/>
      <c r="D29" s="192"/>
      <c r="E29" s="193"/>
      <c r="F29" s="186"/>
      <c r="G29" s="194"/>
      <c r="H29" s="195"/>
      <c r="I29" s="196"/>
      <c r="J29" s="196"/>
      <c r="K29" s="197"/>
      <c r="L29" s="204" t="str">
        <f t="shared" si="1"/>
        <v xml:space="preserve"> - </v>
      </c>
      <c r="M29" s="205" t="str">
        <f>IF(S29&lt;&gt;"",IF(I29=Selecties!$N$4,CONCATENATE(V29," ",W29," | ",X29," ",Y29," | ",AC29),"--"),"")</f>
        <v/>
      </c>
      <c r="N29" s="206" t="str">
        <f>IF(S29&lt;&gt;"",IF(J29=Selecties!$N$4,CONCATENATE(V29," ",W29," | ",X29," ",Y29," | ",AD29," ",AA29,AB29,"Kg"),"--"),"")</f>
        <v/>
      </c>
      <c r="O29" s="132"/>
      <c r="P29" s="132"/>
      <c r="R29" s="12" t="b">
        <f>AND($C29&lt;&gt;"",COUNTA($E29:$J29)=6,OR( AND($J29=Selecties!$N$4,$K29&lt;&gt;""), $J29=Selecties!$N$5))</f>
        <v>0</v>
      </c>
      <c r="S29" s="63" t="str">
        <f t="shared" si="0"/>
        <v/>
      </c>
      <c r="T29" s="173" t="str">
        <f>IF(  R29,  IF(   AND(I29=Selecties!$N$4,J29=Selecties!$N$4),    Selecties!$H$22,   IF(OR(I29=Selecties!$N$4,J29=Selecties!$N$4),Selecties!$H$21,"")),"")</f>
        <v/>
      </c>
      <c r="V29" s="12" t="str">
        <f>IF(   S29&lt;Selecties!$B$37,   Selecties!$C$37,   IF( S29&lt;Selecties!$B$38, Selecties!$C$38, IF(S29&lt;&gt;"",Selecties!$C$39,"")))</f>
        <v/>
      </c>
      <c r="W29" s="12" t="str">
        <f>IF(S29&lt;&gt;"",IF(S29&lt;Selecties!$B$37,IF(G29="M",Selecties!$D$37,Selecties!$E$37),IF(S29&lt;Selecties!$B$38,IF(G29="M",Selecties!$D$38,Selecties!$E$38),IF(G29="M",Selecties!$D$39,Selecties!$E$39))),"")</f>
        <v/>
      </c>
      <c r="X29" s="12" t="str">
        <f>IF(   S29&lt;Selecties!$B$37,   Selecties!$H$37,   IF( S29&lt;Selecties!$B$38, Selecties!$H$38, IF(S29&lt;&gt;"",Selecties!$H$39,"")))</f>
        <v/>
      </c>
      <c r="Y29" s="12" t="str">
        <f>IF(S29&lt;&gt;"",IF(S29&lt;Selecties!$B$37,IF(G29="M",Selecties!$I$37,Selecties!$J$37),IF(S29&lt;Selecties!$B$38,IF(G29="M",Selecties!$I$38,Selecties!$J$38),IF(G29="M",Selecties!$I$39,Selecties!$J$39))),"")</f>
        <v/>
      </c>
      <c r="Z29" s="12" t="str">
        <f>IF(AND(V29=Selecties!$C$37,W29=Selecties!$D$37),SUBSTITUTE(ADDRESS(1,COLUMN(Selecties!$C$47),4),"1",""),IF(AND(V29=Selecties!$C$37,W29=Selecties!$E$37),SUBSTITUTE(ADDRESS(1,COLUMN(Selecties!$D$47),4),"1",""),IF(AND(V29=Selecties!$C$38,W29=Selecties!$D$38),SUBSTITUTE(ADDRESS(1,COLUMN(Selecties!$E$47),4),"1",""),IF(AND(V29=Selecties!$C$38,W29=Selecties!$E$38),SUBSTITUTE(ADDRESS(1,COLUMN(Selecties!$F$47),4),"1",""),IF(AND(V29=Selecties!$C$39,W29=Selecties!$D$39),SUBSTITUTE(ADDRESS(1,COLUMN(Selecties!$G$47),4),"1",""),IF(AND(V29=Selecties!$C$39,W29=Selecties!$E$39),SUBSTITUTE(ADDRESS(1,COLUMN(Selecties!$H$47),4),"1",""),""))))))</f>
        <v/>
      </c>
      <c r="AA29" s="12" t="str">
        <f ca="1">IF(K29&lt;&gt;"",IF(K29&gt;=MAX(INDIRECT("Selecties!"&amp;Z29&amp;ROW(Selecties!$C$47)):INDIRECT("Selecties!"&amp;Z29&amp;ROW(Selecties!$C$57))),"+","-"),"")</f>
        <v/>
      </c>
      <c r="AB29" s="170" t="str">
        <f ca="1">IF(K29&lt;&gt;"",IF(   K29&lt;MIN(INDIRECT("Selecties!"&amp;Z29&amp;ROW(Selecties!$C$49)):INDIRECT("Selecties!"&amp;Z29&amp;ROW(Selecties!$C$57))),  MIN(INDIRECT("Selecties!"&amp;Z29&amp;ROW(Selecties!$C$49)):INDIRECT("Selecties!"&amp;Z29&amp;ROW(Selecties!$C$57))),IF(K29&gt;=MAX(INDIRECT("Selecties!"&amp;Z29&amp;ROW(Selecties!$C$49)):INDIRECT("Selecties!"&amp;Z29&amp;ROW(Selecties!$C$57))),MAX(INDIRECT("Selecties!"&amp;Z29&amp;ROW(Selecties!$C$49)):INDIRECT("Selecties!"&amp;Z29&amp;ROW(Selecties!$C$57))),VLOOKUP(K29,INDIRECT("Selecties!"&amp;Z29&amp;ROW(Selecties!$C$49)):INDIRECT("Selecties!"&amp;Z29&amp;ROW(Selecties!$C$57)),1)+INDIRECT("Selecties!"&amp;Z29&amp;ROW(Selecties!$C$47))  )),"")</f>
        <v/>
      </c>
      <c r="AC29" s="168" t="str">
        <f>IF($H29&lt;&gt;"",VLOOKUP($H29,Selecties!$E$4:$G$17,2,FALSE),"")</f>
        <v/>
      </c>
      <c r="AD29" s="168" t="str">
        <f>IF($H29&lt;&gt;"",VLOOKUP($H29,Selecties!$E$4:$G$17,3,FALSE),"")</f>
        <v/>
      </c>
    </row>
    <row r="30" spans="1:30" x14ac:dyDescent="0.2">
      <c r="B30" s="166">
        <f t="shared" si="2"/>
        <v>7</v>
      </c>
      <c r="C30" s="7"/>
      <c r="D30" s="180"/>
      <c r="E30" s="180"/>
      <c r="F30" s="186"/>
      <c r="G30" s="194"/>
      <c r="H30" s="195"/>
      <c r="I30" s="196"/>
      <c r="J30" s="196"/>
      <c r="K30" s="197"/>
      <c r="L30" s="204" t="str">
        <f t="shared" si="1"/>
        <v xml:space="preserve"> - </v>
      </c>
      <c r="M30" s="205" t="str">
        <f>IF(S30&lt;&gt;"",IF(I30=Selecties!$N$4,CONCATENATE(V30," ",W30," | ",X30," ",Y30," | ",AC30),"--"),"")</f>
        <v/>
      </c>
      <c r="N30" s="206" t="str">
        <f>IF(S30&lt;&gt;"",IF(J30=Selecties!$N$4,CONCATENATE(V30," ",W30," | ",X30," ",Y30," | ",AD30," ",AA30,AB30,"Kg"),"--"),"")</f>
        <v/>
      </c>
      <c r="O30" s="132"/>
      <c r="P30" s="132"/>
      <c r="R30" s="12" t="b">
        <f>AND($C30&lt;&gt;"",COUNTA($E30:$J30)=6,OR( AND($J30=Selecties!$N$4,$K30&lt;&gt;""), $J30=Selecties!$N$5))</f>
        <v>0</v>
      </c>
      <c r="S30" s="63" t="str">
        <f t="shared" si="0"/>
        <v/>
      </c>
      <c r="T30" s="173" t="str">
        <f>IF(  R30,  IF(   AND(I30=Selecties!$N$4,J30=Selecties!$N$4),    Selecties!$H$22,   IF(OR(I30=Selecties!$N$4,J30=Selecties!$N$4),Selecties!$H$21,"")),"")</f>
        <v/>
      </c>
      <c r="V30" s="12" t="str">
        <f>IF(   S30&lt;Selecties!$B$37,   Selecties!$C$37,   IF( S30&lt;Selecties!$B$38, Selecties!$C$38, IF(S30&lt;&gt;"",Selecties!$C$39,"")))</f>
        <v/>
      </c>
      <c r="W30" s="12" t="str">
        <f>IF(S30&lt;&gt;"",IF(S30&lt;Selecties!$B$37,IF(G30="M",Selecties!$D$37,Selecties!$E$37),IF(S30&lt;Selecties!$B$38,IF(G30="M",Selecties!$D$38,Selecties!$E$38),IF(G30="M",Selecties!$D$39,Selecties!$E$39))),"")</f>
        <v/>
      </c>
      <c r="X30" s="12" t="str">
        <f>IF(   S30&lt;Selecties!$B$37,   Selecties!$H$37,   IF( S30&lt;Selecties!$B$38, Selecties!$H$38, IF(S30&lt;&gt;"",Selecties!$H$39,"")))</f>
        <v/>
      </c>
      <c r="Y30" s="12" t="str">
        <f>IF(S30&lt;&gt;"",IF(S30&lt;Selecties!$B$37,IF(G30="M",Selecties!$I$37,Selecties!$J$37),IF(S30&lt;Selecties!$B$38,IF(G30="M",Selecties!$I$38,Selecties!$J$38),IF(G30="M",Selecties!$I$39,Selecties!$J$39))),"")</f>
        <v/>
      </c>
      <c r="Z30" s="12" t="str">
        <f>IF(AND(V30=Selecties!$C$37,W30=Selecties!$D$37),SUBSTITUTE(ADDRESS(1,COLUMN(Selecties!$C$47),4),"1",""),IF(AND(V30=Selecties!$C$37,W30=Selecties!$E$37),SUBSTITUTE(ADDRESS(1,COLUMN(Selecties!$D$47),4),"1",""),IF(AND(V30=Selecties!$C$38,W30=Selecties!$D$38),SUBSTITUTE(ADDRESS(1,COLUMN(Selecties!$E$47),4),"1",""),IF(AND(V30=Selecties!$C$38,W30=Selecties!$E$38),SUBSTITUTE(ADDRESS(1,COLUMN(Selecties!$F$47),4),"1",""),IF(AND(V30=Selecties!$C$39,W30=Selecties!$D$39),SUBSTITUTE(ADDRESS(1,COLUMN(Selecties!$G$47),4),"1",""),IF(AND(V30=Selecties!$C$39,W30=Selecties!$E$39),SUBSTITUTE(ADDRESS(1,COLUMN(Selecties!$H$47),4),"1",""),""))))))</f>
        <v/>
      </c>
      <c r="AA30" s="12" t="str">
        <f ca="1">IF(K30&lt;&gt;"",IF(K30&gt;=MAX(INDIRECT("Selecties!"&amp;Z30&amp;ROW(Selecties!$C$47)):INDIRECT("Selecties!"&amp;Z30&amp;ROW(Selecties!$C$57))),"+","-"),"")</f>
        <v/>
      </c>
      <c r="AB30" s="170" t="str">
        <f ca="1">IF(K30&lt;&gt;"",IF(   K30&lt;MIN(INDIRECT("Selecties!"&amp;Z30&amp;ROW(Selecties!$C$49)):INDIRECT("Selecties!"&amp;Z30&amp;ROW(Selecties!$C$57))),  MIN(INDIRECT("Selecties!"&amp;Z30&amp;ROW(Selecties!$C$49)):INDIRECT("Selecties!"&amp;Z30&amp;ROW(Selecties!$C$57))),IF(K30&gt;=MAX(INDIRECT("Selecties!"&amp;Z30&amp;ROW(Selecties!$C$49)):INDIRECT("Selecties!"&amp;Z30&amp;ROW(Selecties!$C$57))),MAX(INDIRECT("Selecties!"&amp;Z30&amp;ROW(Selecties!$C$49)):INDIRECT("Selecties!"&amp;Z30&amp;ROW(Selecties!$C$57))),VLOOKUP(K30,INDIRECT("Selecties!"&amp;Z30&amp;ROW(Selecties!$C$49)):INDIRECT("Selecties!"&amp;Z30&amp;ROW(Selecties!$C$57)),1)+INDIRECT("Selecties!"&amp;Z30&amp;ROW(Selecties!$C$47))  )),"")</f>
        <v/>
      </c>
      <c r="AC30" s="168" t="str">
        <f>IF($H30&lt;&gt;"",VLOOKUP($H30,Selecties!$E$4:$G$17,2,FALSE),"")</f>
        <v/>
      </c>
      <c r="AD30" s="168" t="str">
        <f>IF($H30&lt;&gt;"",VLOOKUP($H30,Selecties!$E$4:$G$17,3,FALSE),"")</f>
        <v/>
      </c>
    </row>
    <row r="31" spans="1:30" x14ac:dyDescent="0.2">
      <c r="B31" s="166">
        <f t="shared" si="2"/>
        <v>8</v>
      </c>
      <c r="C31" s="7"/>
      <c r="D31" s="180"/>
      <c r="E31" s="180"/>
      <c r="F31" s="186"/>
      <c r="G31" s="194"/>
      <c r="H31" s="195"/>
      <c r="I31" s="196"/>
      <c r="J31" s="196"/>
      <c r="K31" s="197"/>
      <c r="L31" s="204" t="str">
        <f t="shared" si="1"/>
        <v xml:space="preserve"> - </v>
      </c>
      <c r="M31" s="205" t="str">
        <f>IF(S31&lt;&gt;"",IF(I31=Selecties!$N$4,CONCATENATE(V31," ",W31," | ",X31," ",Y31," | ",AC31),"--"),"")</f>
        <v/>
      </c>
      <c r="N31" s="206" t="str">
        <f>IF(S31&lt;&gt;"",IF(J31=Selecties!$N$4,CONCATENATE(V31," ",W31," | ",X31," ",Y31," | ",AD31," ",AA31,AB31,"Kg"),"--"),"")</f>
        <v/>
      </c>
      <c r="O31" s="132"/>
      <c r="P31" s="132"/>
      <c r="R31" s="12" t="b">
        <f>AND($C31&lt;&gt;"",COUNTA($E31:$J31)=6,OR( AND($J31=Selecties!$N$4,$K31&lt;&gt;""), $J31=Selecties!$N$5))</f>
        <v>0</v>
      </c>
      <c r="S31" s="63" t="str">
        <f t="shared" si="0"/>
        <v/>
      </c>
      <c r="T31" s="173" t="str">
        <f>IF(  R31,  IF(   AND(I31=Selecties!$N$4,J31=Selecties!$N$4),    Selecties!$H$22,   IF(OR(I31=Selecties!$N$4,J31=Selecties!$N$4),Selecties!$H$21,"")),"")</f>
        <v/>
      </c>
      <c r="V31" s="12" t="str">
        <f>IF(   S31&lt;Selecties!$B$37,   Selecties!$C$37,   IF( S31&lt;Selecties!$B$38, Selecties!$C$38, IF(S31&lt;&gt;"",Selecties!$C$39,"")))</f>
        <v/>
      </c>
      <c r="W31" s="12" t="str">
        <f>IF(S31&lt;&gt;"",IF(S31&lt;Selecties!$B$37,IF(G31="M",Selecties!$D$37,Selecties!$E$37),IF(S31&lt;Selecties!$B$38,IF(G31="M",Selecties!$D$38,Selecties!$E$38),IF(G31="M",Selecties!$D$39,Selecties!$E$39))),"")</f>
        <v/>
      </c>
      <c r="X31" s="12" t="str">
        <f>IF(   S31&lt;Selecties!$B$37,   Selecties!$H$37,   IF( S31&lt;Selecties!$B$38, Selecties!$H$38, IF(S31&lt;&gt;"",Selecties!$H$39,"")))</f>
        <v/>
      </c>
      <c r="Y31" s="12" t="str">
        <f>IF(S31&lt;&gt;"",IF(S31&lt;Selecties!$B$37,IF(G31="M",Selecties!$I$37,Selecties!$J$37),IF(S31&lt;Selecties!$B$38,IF(G31="M",Selecties!$I$38,Selecties!$J$38),IF(G31="M",Selecties!$I$39,Selecties!$J$39))),"")</f>
        <v/>
      </c>
      <c r="Z31" s="12" t="str">
        <f>IF(AND(V31=Selecties!$C$37,W31=Selecties!$D$37),SUBSTITUTE(ADDRESS(1,COLUMN(Selecties!$C$47),4),"1",""),IF(AND(V31=Selecties!$C$37,W31=Selecties!$E$37),SUBSTITUTE(ADDRESS(1,COLUMN(Selecties!$D$47),4),"1",""),IF(AND(V31=Selecties!$C$38,W31=Selecties!$D$38),SUBSTITUTE(ADDRESS(1,COLUMN(Selecties!$E$47),4),"1",""),IF(AND(V31=Selecties!$C$38,W31=Selecties!$E$38),SUBSTITUTE(ADDRESS(1,COLUMN(Selecties!$F$47),4),"1",""),IF(AND(V31=Selecties!$C$39,W31=Selecties!$D$39),SUBSTITUTE(ADDRESS(1,COLUMN(Selecties!$G$47),4),"1",""),IF(AND(V31=Selecties!$C$39,W31=Selecties!$E$39),SUBSTITUTE(ADDRESS(1,COLUMN(Selecties!$H$47),4),"1",""),""))))))</f>
        <v/>
      </c>
      <c r="AA31" s="12" t="str">
        <f ca="1">IF(K31&lt;&gt;"",IF(K31&gt;=MAX(INDIRECT("Selecties!"&amp;Z31&amp;ROW(Selecties!$C$47)):INDIRECT("Selecties!"&amp;Z31&amp;ROW(Selecties!$C$57))),"+","-"),"")</f>
        <v/>
      </c>
      <c r="AB31" s="170" t="str">
        <f ca="1">IF(K31&lt;&gt;"",IF(   K31&lt;MIN(INDIRECT("Selecties!"&amp;Z31&amp;ROW(Selecties!$C$49)):INDIRECT("Selecties!"&amp;Z31&amp;ROW(Selecties!$C$57))),  MIN(INDIRECT("Selecties!"&amp;Z31&amp;ROW(Selecties!$C$49)):INDIRECT("Selecties!"&amp;Z31&amp;ROW(Selecties!$C$57))),IF(K31&gt;=MAX(INDIRECT("Selecties!"&amp;Z31&amp;ROW(Selecties!$C$49)):INDIRECT("Selecties!"&amp;Z31&amp;ROW(Selecties!$C$57))),MAX(INDIRECT("Selecties!"&amp;Z31&amp;ROW(Selecties!$C$49)):INDIRECT("Selecties!"&amp;Z31&amp;ROW(Selecties!$C$57))),VLOOKUP(K31,INDIRECT("Selecties!"&amp;Z31&amp;ROW(Selecties!$C$49)):INDIRECT("Selecties!"&amp;Z31&amp;ROW(Selecties!$C$57)),1)+INDIRECT("Selecties!"&amp;Z31&amp;ROW(Selecties!$C$47))  )),"")</f>
        <v/>
      </c>
      <c r="AC31" s="168" t="str">
        <f>IF($H31&lt;&gt;"",VLOOKUP($H31,Selecties!$E$4:$G$17,2,FALSE),"")</f>
        <v/>
      </c>
      <c r="AD31" s="168" t="str">
        <f>IF($H31&lt;&gt;"",VLOOKUP($H31,Selecties!$E$4:$G$17,3,FALSE),"")</f>
        <v/>
      </c>
    </row>
    <row r="32" spans="1:30" x14ac:dyDescent="0.2">
      <c r="B32" s="166">
        <f t="shared" si="2"/>
        <v>9</v>
      </c>
      <c r="C32" s="7"/>
      <c r="D32" s="180"/>
      <c r="E32" s="180"/>
      <c r="F32" s="186"/>
      <c r="G32" s="194"/>
      <c r="H32" s="195"/>
      <c r="I32" s="196"/>
      <c r="J32" s="196"/>
      <c r="K32" s="197"/>
      <c r="L32" s="204" t="str">
        <f t="shared" si="1"/>
        <v xml:space="preserve"> - </v>
      </c>
      <c r="M32" s="205" t="str">
        <f>IF(S32&lt;&gt;"",IF(I32=Selecties!$N$4,CONCATENATE(V32," ",W32," | ",X32," ",Y32," | ",AC32),"--"),"")</f>
        <v/>
      </c>
      <c r="N32" s="206" t="str">
        <f>IF(S32&lt;&gt;"",IF(J32=Selecties!$N$4,CONCATENATE(V32," ",W32," | ",X32," ",Y32," | ",AD32," ",AA32,AB32,"Kg"),"--"),"")</f>
        <v/>
      </c>
      <c r="O32" s="132"/>
      <c r="P32" s="132"/>
      <c r="R32" s="12" t="b">
        <f>AND($C32&lt;&gt;"",COUNTA($E32:$J32)=6,OR( AND($J32=Selecties!$N$4,$K32&lt;&gt;""), $J32=Selecties!$N$5))</f>
        <v>0</v>
      </c>
      <c r="S32" s="63" t="str">
        <f t="shared" si="0"/>
        <v/>
      </c>
      <c r="T32" s="173" t="str">
        <f>IF(  R32,  IF(   AND(I32=Selecties!$N$4,J32=Selecties!$N$4),    Selecties!$H$22,   IF(OR(I32=Selecties!$N$4,J32=Selecties!$N$4),Selecties!$H$21,"")),"")</f>
        <v/>
      </c>
      <c r="V32" s="12" t="str">
        <f>IF(   S32&lt;Selecties!$B$37,   Selecties!$C$37,   IF( S32&lt;Selecties!$B$38, Selecties!$C$38, IF(S32&lt;&gt;"",Selecties!$C$39,"")))</f>
        <v/>
      </c>
      <c r="W32" s="12" t="str">
        <f>IF(S32&lt;&gt;"",IF(S32&lt;Selecties!$B$37,IF(G32="M",Selecties!$D$37,Selecties!$E$37),IF(S32&lt;Selecties!$B$38,IF(G32="M",Selecties!$D$38,Selecties!$E$38),IF(G32="M",Selecties!$D$39,Selecties!$E$39))),"")</f>
        <v/>
      </c>
      <c r="X32" s="12" t="str">
        <f>IF(   S32&lt;Selecties!$B$37,   Selecties!$H$37,   IF( S32&lt;Selecties!$B$38, Selecties!$H$38, IF(S32&lt;&gt;"",Selecties!$H$39,"")))</f>
        <v/>
      </c>
      <c r="Y32" s="12" t="str">
        <f>IF(S32&lt;&gt;"",IF(S32&lt;Selecties!$B$37,IF(G32="M",Selecties!$I$37,Selecties!$J$37),IF(S32&lt;Selecties!$B$38,IF(G32="M",Selecties!$I$38,Selecties!$J$38),IF(G32="M",Selecties!$I$39,Selecties!$J$39))),"")</f>
        <v/>
      </c>
      <c r="Z32" s="12" t="str">
        <f>IF(AND(V32=Selecties!$C$37,W32=Selecties!$D$37),SUBSTITUTE(ADDRESS(1,COLUMN(Selecties!$C$47),4),"1",""),IF(AND(V32=Selecties!$C$37,W32=Selecties!$E$37),SUBSTITUTE(ADDRESS(1,COLUMN(Selecties!$D$47),4),"1",""),IF(AND(V32=Selecties!$C$38,W32=Selecties!$D$38),SUBSTITUTE(ADDRESS(1,COLUMN(Selecties!$E$47),4),"1",""),IF(AND(V32=Selecties!$C$38,W32=Selecties!$E$38),SUBSTITUTE(ADDRESS(1,COLUMN(Selecties!$F$47),4),"1",""),IF(AND(V32=Selecties!$C$39,W32=Selecties!$D$39),SUBSTITUTE(ADDRESS(1,COLUMN(Selecties!$G$47),4),"1",""),IF(AND(V32=Selecties!$C$39,W32=Selecties!$E$39),SUBSTITUTE(ADDRESS(1,COLUMN(Selecties!$H$47),4),"1",""),""))))))</f>
        <v/>
      </c>
      <c r="AA32" s="12" t="str">
        <f ca="1">IF(K32&lt;&gt;"",IF(K32&gt;=MAX(INDIRECT("Selecties!"&amp;Z32&amp;ROW(Selecties!$C$47)):INDIRECT("Selecties!"&amp;Z32&amp;ROW(Selecties!$C$57))),"+","-"),"")</f>
        <v/>
      </c>
      <c r="AB32" s="170" t="str">
        <f ca="1">IF(K32&lt;&gt;"",IF(   K32&lt;MIN(INDIRECT("Selecties!"&amp;Z32&amp;ROW(Selecties!$C$49)):INDIRECT("Selecties!"&amp;Z32&amp;ROW(Selecties!$C$57))),  MIN(INDIRECT("Selecties!"&amp;Z32&amp;ROW(Selecties!$C$49)):INDIRECT("Selecties!"&amp;Z32&amp;ROW(Selecties!$C$57))),IF(K32&gt;=MAX(INDIRECT("Selecties!"&amp;Z32&amp;ROW(Selecties!$C$49)):INDIRECT("Selecties!"&amp;Z32&amp;ROW(Selecties!$C$57))),MAX(INDIRECT("Selecties!"&amp;Z32&amp;ROW(Selecties!$C$49)):INDIRECT("Selecties!"&amp;Z32&amp;ROW(Selecties!$C$57))),VLOOKUP(K32,INDIRECT("Selecties!"&amp;Z32&amp;ROW(Selecties!$C$49)):INDIRECT("Selecties!"&amp;Z32&amp;ROW(Selecties!$C$57)),1)+INDIRECT("Selecties!"&amp;Z32&amp;ROW(Selecties!$C$47))  )),"")</f>
        <v/>
      </c>
      <c r="AC32" s="168" t="str">
        <f>IF($H32&lt;&gt;"",VLOOKUP($H32,Selecties!$E$4:$G$17,2,FALSE),"")</f>
        <v/>
      </c>
      <c r="AD32" s="168" t="str">
        <f>IF($H32&lt;&gt;"",VLOOKUP($H32,Selecties!$E$4:$G$17,3,FALSE),"")</f>
        <v/>
      </c>
    </row>
    <row r="33" spans="2:30" x14ac:dyDescent="0.2">
      <c r="B33" s="166">
        <f t="shared" si="2"/>
        <v>10</v>
      </c>
      <c r="C33" s="7"/>
      <c r="D33" s="180"/>
      <c r="E33" s="180"/>
      <c r="F33" s="186"/>
      <c r="G33" s="194"/>
      <c r="H33" s="195"/>
      <c r="I33" s="196"/>
      <c r="J33" s="196"/>
      <c r="K33" s="197"/>
      <c r="L33" s="204" t="str">
        <f t="shared" si="1"/>
        <v xml:space="preserve"> - </v>
      </c>
      <c r="M33" s="205" t="str">
        <f>IF(S33&lt;&gt;"",IF(I33=Selecties!$N$4,CONCATENATE(V33," ",W33," | ",X33," ",Y33," | ",AC33),"--"),"")</f>
        <v/>
      </c>
      <c r="N33" s="206" t="str">
        <f>IF(S33&lt;&gt;"",IF(J33=Selecties!$N$4,CONCATENATE(V33," ",W33," | ",X33," ",Y33," | ",AD33," ",AA33,AB33,"Kg"),"--"),"")</f>
        <v/>
      </c>
      <c r="O33" s="132"/>
      <c r="P33" s="132"/>
      <c r="R33" s="12" t="b">
        <f>AND($C33&lt;&gt;"",COUNTA($E33:$J33)=6,OR( AND($J33=Selecties!$N$4,$K33&lt;&gt;""), $J33=Selecties!$N$5))</f>
        <v>0</v>
      </c>
      <c r="S33" s="63" t="str">
        <f t="shared" si="0"/>
        <v/>
      </c>
      <c r="T33" s="173" t="str">
        <f>IF(  R33,  IF(   AND(I33=Selecties!$N$4,J33=Selecties!$N$4),    Selecties!$H$22,   IF(OR(I33=Selecties!$N$4,J33=Selecties!$N$4),Selecties!$H$21,"")),"")</f>
        <v/>
      </c>
      <c r="V33" s="12" t="str">
        <f>IF(   S33&lt;Selecties!$B$37,   Selecties!$C$37,   IF( S33&lt;Selecties!$B$38, Selecties!$C$38, IF(S33&lt;&gt;"",Selecties!$C$39,"")))</f>
        <v/>
      </c>
      <c r="W33" s="12" t="str">
        <f>IF(S33&lt;&gt;"",IF(S33&lt;Selecties!$B$37,IF(G33="M",Selecties!$D$37,Selecties!$E$37),IF(S33&lt;Selecties!$B$38,IF(G33="M",Selecties!$D$38,Selecties!$E$38),IF(G33="M",Selecties!$D$39,Selecties!$E$39))),"")</f>
        <v/>
      </c>
      <c r="X33" s="12" t="str">
        <f>IF(   S33&lt;Selecties!$B$37,   Selecties!$H$37,   IF( S33&lt;Selecties!$B$38, Selecties!$H$38, IF(S33&lt;&gt;"",Selecties!$H$39,"")))</f>
        <v/>
      </c>
      <c r="Y33" s="12" t="str">
        <f>IF(S33&lt;&gt;"",IF(S33&lt;Selecties!$B$37,IF(G33="M",Selecties!$I$37,Selecties!$J$37),IF(S33&lt;Selecties!$B$38,IF(G33="M",Selecties!$I$38,Selecties!$J$38),IF(G33="M",Selecties!$I$39,Selecties!$J$39))),"")</f>
        <v/>
      </c>
      <c r="Z33" s="12" t="str">
        <f>IF(AND(V33=Selecties!$C$37,W33=Selecties!$D$37),SUBSTITUTE(ADDRESS(1,COLUMN(Selecties!$C$47),4),"1",""),IF(AND(V33=Selecties!$C$37,W33=Selecties!$E$37),SUBSTITUTE(ADDRESS(1,COLUMN(Selecties!$D$47),4),"1",""),IF(AND(V33=Selecties!$C$38,W33=Selecties!$D$38),SUBSTITUTE(ADDRESS(1,COLUMN(Selecties!$E$47),4),"1",""),IF(AND(V33=Selecties!$C$38,W33=Selecties!$E$38),SUBSTITUTE(ADDRESS(1,COLUMN(Selecties!$F$47),4),"1",""),IF(AND(V33=Selecties!$C$39,W33=Selecties!$D$39),SUBSTITUTE(ADDRESS(1,COLUMN(Selecties!$G$47),4),"1",""),IF(AND(V33=Selecties!$C$39,W33=Selecties!$E$39),SUBSTITUTE(ADDRESS(1,COLUMN(Selecties!$H$47),4),"1",""),""))))))</f>
        <v/>
      </c>
      <c r="AA33" s="12" t="str">
        <f ca="1">IF(K33&lt;&gt;"",IF(K33&gt;=MAX(INDIRECT("Selecties!"&amp;Z33&amp;ROW(Selecties!$C$47)):INDIRECT("Selecties!"&amp;Z33&amp;ROW(Selecties!$C$57))),"+","-"),"")</f>
        <v/>
      </c>
      <c r="AB33" s="170" t="str">
        <f ca="1">IF(K33&lt;&gt;"",IF(   K33&lt;MIN(INDIRECT("Selecties!"&amp;Z33&amp;ROW(Selecties!$C$49)):INDIRECT("Selecties!"&amp;Z33&amp;ROW(Selecties!$C$57))),  MIN(INDIRECT("Selecties!"&amp;Z33&amp;ROW(Selecties!$C$49)):INDIRECT("Selecties!"&amp;Z33&amp;ROW(Selecties!$C$57))),IF(K33&gt;=MAX(INDIRECT("Selecties!"&amp;Z33&amp;ROW(Selecties!$C$49)):INDIRECT("Selecties!"&amp;Z33&amp;ROW(Selecties!$C$57))),MAX(INDIRECT("Selecties!"&amp;Z33&amp;ROW(Selecties!$C$49)):INDIRECT("Selecties!"&amp;Z33&amp;ROW(Selecties!$C$57))),VLOOKUP(K33,INDIRECT("Selecties!"&amp;Z33&amp;ROW(Selecties!$C$49)):INDIRECT("Selecties!"&amp;Z33&amp;ROW(Selecties!$C$57)),1)+INDIRECT("Selecties!"&amp;Z33&amp;ROW(Selecties!$C$47))  )),"")</f>
        <v/>
      </c>
      <c r="AC33" s="168" t="str">
        <f>IF($H33&lt;&gt;"",VLOOKUP($H33,Selecties!$E$4:$G$17,2,FALSE),"")</f>
        <v/>
      </c>
      <c r="AD33" s="168" t="str">
        <f>IF($H33&lt;&gt;"",VLOOKUP($H33,Selecties!$E$4:$G$17,3,FALSE),"")</f>
        <v/>
      </c>
    </row>
    <row r="34" spans="2:30" x14ac:dyDescent="0.2">
      <c r="B34" s="166">
        <f t="shared" si="2"/>
        <v>11</v>
      </c>
      <c r="C34" s="7"/>
      <c r="D34" s="180"/>
      <c r="E34" s="180"/>
      <c r="F34" s="186"/>
      <c r="G34" s="194"/>
      <c r="H34" s="195"/>
      <c r="I34" s="196"/>
      <c r="J34" s="196"/>
      <c r="K34" s="197"/>
      <c r="L34" s="204" t="str">
        <f t="shared" si="1"/>
        <v xml:space="preserve"> - </v>
      </c>
      <c r="M34" s="205" t="str">
        <f>IF(S34&lt;&gt;"",IF(I34=Selecties!$N$4,CONCATENATE(V34," ",W34," | ",X34," ",Y34," | ",AC34),"--"),"")</f>
        <v/>
      </c>
      <c r="N34" s="206" t="str">
        <f>IF(S34&lt;&gt;"",IF(J34=Selecties!$N$4,CONCATENATE(V34," ",W34," | ",X34," ",Y34," | ",AD34," ",AA34,AB34,"Kg"),"--"),"")</f>
        <v/>
      </c>
      <c r="O34" s="132"/>
      <c r="P34" s="132"/>
      <c r="R34" s="12" t="b">
        <f>AND($C34&lt;&gt;"",COUNTA($E34:$J34)=6,OR( AND($J34=Selecties!$N$4,$K34&lt;&gt;""), $J34=Selecties!$N$5))</f>
        <v>0</v>
      </c>
      <c r="S34" s="63" t="str">
        <f t="shared" si="0"/>
        <v/>
      </c>
      <c r="T34" s="173" t="str">
        <f>IF(  R34,  IF(   AND(I34=Selecties!$N$4,J34=Selecties!$N$4),    Selecties!$H$22,   IF(OR(I34=Selecties!$N$4,J34=Selecties!$N$4),Selecties!$H$21,"")),"")</f>
        <v/>
      </c>
      <c r="V34" s="12" t="str">
        <f>IF(   S34&lt;Selecties!$B$37,   Selecties!$C$37,   IF( S34&lt;Selecties!$B$38, Selecties!$C$38, IF(S34&lt;&gt;"",Selecties!$C$39,"")))</f>
        <v/>
      </c>
      <c r="W34" s="12" t="str">
        <f>IF(S34&lt;&gt;"",IF(S34&lt;Selecties!$B$37,IF(G34="M",Selecties!$D$37,Selecties!$E$37),IF(S34&lt;Selecties!$B$38,IF(G34="M",Selecties!$D$38,Selecties!$E$38),IF(G34="M",Selecties!$D$39,Selecties!$E$39))),"")</f>
        <v/>
      </c>
      <c r="X34" s="12" t="str">
        <f>IF(   S34&lt;Selecties!$B$37,   Selecties!$H$37,   IF( S34&lt;Selecties!$B$38, Selecties!$H$38, IF(S34&lt;&gt;"",Selecties!$H$39,"")))</f>
        <v/>
      </c>
      <c r="Y34" s="12" t="str">
        <f>IF(S34&lt;&gt;"",IF(S34&lt;Selecties!$B$37,IF(G34="M",Selecties!$I$37,Selecties!$J$37),IF(S34&lt;Selecties!$B$38,IF(G34="M",Selecties!$I$38,Selecties!$J$38),IF(G34="M",Selecties!$I$39,Selecties!$J$39))),"")</f>
        <v/>
      </c>
      <c r="Z34" s="12" t="str">
        <f>IF(AND(V34=Selecties!$C$37,W34=Selecties!$D$37),SUBSTITUTE(ADDRESS(1,COLUMN(Selecties!$C$47),4),"1",""),IF(AND(V34=Selecties!$C$37,W34=Selecties!$E$37),SUBSTITUTE(ADDRESS(1,COLUMN(Selecties!$D$47),4),"1",""),IF(AND(V34=Selecties!$C$38,W34=Selecties!$D$38),SUBSTITUTE(ADDRESS(1,COLUMN(Selecties!$E$47),4),"1",""),IF(AND(V34=Selecties!$C$38,W34=Selecties!$E$38),SUBSTITUTE(ADDRESS(1,COLUMN(Selecties!$F$47),4),"1",""),IF(AND(V34=Selecties!$C$39,W34=Selecties!$D$39),SUBSTITUTE(ADDRESS(1,COLUMN(Selecties!$G$47),4),"1",""),IF(AND(V34=Selecties!$C$39,W34=Selecties!$E$39),SUBSTITUTE(ADDRESS(1,COLUMN(Selecties!$H$47),4),"1",""),""))))))</f>
        <v/>
      </c>
      <c r="AA34" s="12" t="str">
        <f ca="1">IF(K34&lt;&gt;"",IF(K34&gt;=MAX(INDIRECT("Selecties!"&amp;Z34&amp;ROW(Selecties!$C$47)):INDIRECT("Selecties!"&amp;Z34&amp;ROW(Selecties!$C$57))),"+","-"),"")</f>
        <v/>
      </c>
      <c r="AB34" s="170" t="str">
        <f ca="1">IF(K34&lt;&gt;"",IF(   K34&lt;MIN(INDIRECT("Selecties!"&amp;Z34&amp;ROW(Selecties!$C$49)):INDIRECT("Selecties!"&amp;Z34&amp;ROW(Selecties!$C$57))),  MIN(INDIRECT("Selecties!"&amp;Z34&amp;ROW(Selecties!$C$49)):INDIRECT("Selecties!"&amp;Z34&amp;ROW(Selecties!$C$57))),IF(K34&gt;=MAX(INDIRECT("Selecties!"&amp;Z34&amp;ROW(Selecties!$C$49)):INDIRECT("Selecties!"&amp;Z34&amp;ROW(Selecties!$C$57))),MAX(INDIRECT("Selecties!"&amp;Z34&amp;ROW(Selecties!$C$49)):INDIRECT("Selecties!"&amp;Z34&amp;ROW(Selecties!$C$57))),VLOOKUP(K34,INDIRECT("Selecties!"&amp;Z34&amp;ROW(Selecties!$C$49)):INDIRECT("Selecties!"&amp;Z34&amp;ROW(Selecties!$C$57)),1)+INDIRECT("Selecties!"&amp;Z34&amp;ROW(Selecties!$C$47))  )),"")</f>
        <v/>
      </c>
      <c r="AC34" s="168" t="str">
        <f>IF($H34&lt;&gt;"",VLOOKUP($H34,Selecties!$E$4:$G$17,2,FALSE),"")</f>
        <v/>
      </c>
      <c r="AD34" s="168" t="str">
        <f>IF($H34&lt;&gt;"",VLOOKUP($H34,Selecties!$E$4:$G$17,3,FALSE),"")</f>
        <v/>
      </c>
    </row>
    <row r="35" spans="2:30" x14ac:dyDescent="0.2">
      <c r="B35" s="166">
        <f t="shared" si="2"/>
        <v>12</v>
      </c>
      <c r="C35" s="7"/>
      <c r="D35" s="180"/>
      <c r="E35" s="180"/>
      <c r="F35" s="186"/>
      <c r="G35" s="194"/>
      <c r="H35" s="195"/>
      <c r="I35" s="196"/>
      <c r="J35" s="196"/>
      <c r="K35" s="197"/>
      <c r="L35" s="204" t="str">
        <f t="shared" si="1"/>
        <v xml:space="preserve"> - </v>
      </c>
      <c r="M35" s="205" t="str">
        <f>IF(S35&lt;&gt;"",IF(I35=Selecties!$N$4,CONCATENATE(V35," ",W35," | ",X35," ",Y35," | ",AC35),"--"),"")</f>
        <v/>
      </c>
      <c r="N35" s="206" t="str">
        <f>IF(S35&lt;&gt;"",IF(J35=Selecties!$N$4,CONCATENATE(V35," ",W35," | ",X35," ",Y35," | ",AD35," ",AA35,AB35,"Kg"),"--"),"")</f>
        <v/>
      </c>
      <c r="O35" s="132"/>
      <c r="P35" s="132"/>
      <c r="R35" s="12" t="b">
        <f>AND($C35&lt;&gt;"",COUNTA($E35:$J35)=6,OR( AND($J35=Selecties!$N$4,$K35&lt;&gt;""), $J35=Selecties!$N$5))</f>
        <v>0</v>
      </c>
      <c r="S35" s="63" t="str">
        <f t="shared" si="0"/>
        <v/>
      </c>
      <c r="T35" s="173" t="str">
        <f>IF(  R35,  IF(   AND(I35=Selecties!$N$4,J35=Selecties!$N$4),    Selecties!$H$22,   IF(OR(I35=Selecties!$N$4,J35=Selecties!$N$4),Selecties!$H$21,"")),"")</f>
        <v/>
      </c>
      <c r="V35" s="12" t="str">
        <f>IF(   S35&lt;Selecties!$B$37,   Selecties!$C$37,   IF( S35&lt;Selecties!$B$38, Selecties!$C$38, IF(S35&lt;&gt;"",Selecties!$C$39,"")))</f>
        <v/>
      </c>
      <c r="W35" s="12" t="str">
        <f>IF(S35&lt;&gt;"",IF(S35&lt;Selecties!$B$37,IF(G35="M",Selecties!$D$37,Selecties!$E$37),IF(S35&lt;Selecties!$B$38,IF(G35="M",Selecties!$D$38,Selecties!$E$38),IF(G35="M",Selecties!$D$39,Selecties!$E$39))),"")</f>
        <v/>
      </c>
      <c r="X35" s="12" t="str">
        <f>IF(   S35&lt;Selecties!$B$37,   Selecties!$H$37,   IF( S35&lt;Selecties!$B$38, Selecties!$H$38, IF(S35&lt;&gt;"",Selecties!$H$39,"")))</f>
        <v/>
      </c>
      <c r="Y35" s="12" t="str">
        <f>IF(S35&lt;&gt;"",IF(S35&lt;Selecties!$B$37,IF(G35="M",Selecties!$I$37,Selecties!$J$37),IF(S35&lt;Selecties!$B$38,IF(G35="M",Selecties!$I$38,Selecties!$J$38),IF(G35="M",Selecties!$I$39,Selecties!$J$39))),"")</f>
        <v/>
      </c>
      <c r="Z35" s="12" t="str">
        <f>IF(AND(V35=Selecties!$C$37,W35=Selecties!$D$37),SUBSTITUTE(ADDRESS(1,COLUMN(Selecties!$C$47),4),"1",""),IF(AND(V35=Selecties!$C$37,W35=Selecties!$E$37),SUBSTITUTE(ADDRESS(1,COLUMN(Selecties!$D$47),4),"1",""),IF(AND(V35=Selecties!$C$38,W35=Selecties!$D$38),SUBSTITUTE(ADDRESS(1,COLUMN(Selecties!$E$47),4),"1",""),IF(AND(V35=Selecties!$C$38,W35=Selecties!$E$38),SUBSTITUTE(ADDRESS(1,COLUMN(Selecties!$F$47),4),"1",""),IF(AND(V35=Selecties!$C$39,W35=Selecties!$D$39),SUBSTITUTE(ADDRESS(1,COLUMN(Selecties!$G$47),4),"1",""),IF(AND(V35=Selecties!$C$39,W35=Selecties!$E$39),SUBSTITUTE(ADDRESS(1,COLUMN(Selecties!$H$47),4),"1",""),""))))))</f>
        <v/>
      </c>
      <c r="AA35" s="12" t="str">
        <f ca="1">IF(K35&lt;&gt;"",IF(K35&gt;=MAX(INDIRECT("Selecties!"&amp;Z35&amp;ROW(Selecties!$C$47)):INDIRECT("Selecties!"&amp;Z35&amp;ROW(Selecties!$C$57))),"+","-"),"")</f>
        <v/>
      </c>
      <c r="AB35" s="170" t="str">
        <f ca="1">IF(K35&lt;&gt;"",IF(   K35&lt;MIN(INDIRECT("Selecties!"&amp;Z35&amp;ROW(Selecties!$C$49)):INDIRECT("Selecties!"&amp;Z35&amp;ROW(Selecties!$C$57))),  MIN(INDIRECT("Selecties!"&amp;Z35&amp;ROW(Selecties!$C$49)):INDIRECT("Selecties!"&amp;Z35&amp;ROW(Selecties!$C$57))),IF(K35&gt;=MAX(INDIRECT("Selecties!"&amp;Z35&amp;ROW(Selecties!$C$49)):INDIRECT("Selecties!"&amp;Z35&amp;ROW(Selecties!$C$57))),MAX(INDIRECT("Selecties!"&amp;Z35&amp;ROW(Selecties!$C$49)):INDIRECT("Selecties!"&amp;Z35&amp;ROW(Selecties!$C$57))),VLOOKUP(K35,INDIRECT("Selecties!"&amp;Z35&amp;ROW(Selecties!$C$49)):INDIRECT("Selecties!"&amp;Z35&amp;ROW(Selecties!$C$57)),1)+INDIRECT("Selecties!"&amp;Z35&amp;ROW(Selecties!$C$47))  )),"")</f>
        <v/>
      </c>
      <c r="AC35" s="168" t="str">
        <f>IF($H35&lt;&gt;"",VLOOKUP($H35,Selecties!$E$4:$G$17,2,FALSE),"")</f>
        <v/>
      </c>
      <c r="AD35" s="168" t="str">
        <f>IF($H35&lt;&gt;"",VLOOKUP($H35,Selecties!$E$4:$G$17,3,FALSE),"")</f>
        <v/>
      </c>
    </row>
    <row r="36" spans="2:30" x14ac:dyDescent="0.2">
      <c r="B36" s="166">
        <f t="shared" si="2"/>
        <v>13</v>
      </c>
      <c r="C36" s="7"/>
      <c r="D36" s="180"/>
      <c r="E36" s="180"/>
      <c r="F36" s="186"/>
      <c r="G36" s="194"/>
      <c r="H36" s="195"/>
      <c r="I36" s="196"/>
      <c r="J36" s="196"/>
      <c r="K36" s="197"/>
      <c r="L36" s="204" t="str">
        <f t="shared" si="1"/>
        <v xml:space="preserve"> - </v>
      </c>
      <c r="M36" s="205" t="str">
        <f>IF(S36&lt;&gt;"",IF(I36=Selecties!$N$4,CONCATENATE(V36," ",W36," | ",X36," ",Y36," | ",AC36),"--"),"")</f>
        <v/>
      </c>
      <c r="N36" s="206" t="str">
        <f>IF(S36&lt;&gt;"",IF(J36=Selecties!$N$4,CONCATENATE(V36," ",W36," | ",X36," ",Y36," | ",AD36," ",AA36,AB36,"Kg"),"--"),"")</f>
        <v/>
      </c>
      <c r="O36" s="132"/>
      <c r="P36" s="132"/>
      <c r="R36" s="12" t="b">
        <f>AND($C36&lt;&gt;"",COUNTA($E36:$J36)=6,OR( AND($J36=Selecties!$N$4,$K36&lt;&gt;""), $J36=Selecties!$N$5))</f>
        <v>0</v>
      </c>
      <c r="S36" s="63" t="str">
        <f t="shared" si="0"/>
        <v/>
      </c>
      <c r="T36" s="173" t="str">
        <f>IF(  R36,  IF(   AND(I36=Selecties!$N$4,J36=Selecties!$N$4),    Selecties!$H$22,   IF(OR(I36=Selecties!$N$4,J36=Selecties!$N$4),Selecties!$H$21,"")),"")</f>
        <v/>
      </c>
      <c r="V36" s="12" t="str">
        <f>IF(   S36&lt;Selecties!$B$37,   Selecties!$C$37,   IF( S36&lt;Selecties!$B$38, Selecties!$C$38, IF(S36&lt;&gt;"",Selecties!$C$39,"")))</f>
        <v/>
      </c>
      <c r="W36" s="12" t="str">
        <f>IF(S36&lt;&gt;"",IF(S36&lt;Selecties!$B$37,IF(G36="M",Selecties!$D$37,Selecties!$E$37),IF(S36&lt;Selecties!$B$38,IF(G36="M",Selecties!$D$38,Selecties!$E$38),IF(G36="M",Selecties!$D$39,Selecties!$E$39))),"")</f>
        <v/>
      </c>
      <c r="X36" s="12" t="str">
        <f>IF(   S36&lt;Selecties!$B$37,   Selecties!$H$37,   IF( S36&lt;Selecties!$B$38, Selecties!$H$38, IF(S36&lt;&gt;"",Selecties!$H$39,"")))</f>
        <v/>
      </c>
      <c r="Y36" s="12" t="str">
        <f>IF(S36&lt;&gt;"",IF(S36&lt;Selecties!$B$37,IF(G36="M",Selecties!$I$37,Selecties!$J$37),IF(S36&lt;Selecties!$B$38,IF(G36="M",Selecties!$I$38,Selecties!$J$38),IF(G36="M",Selecties!$I$39,Selecties!$J$39))),"")</f>
        <v/>
      </c>
      <c r="Z36" s="12" t="str">
        <f>IF(AND(V36=Selecties!$C$37,W36=Selecties!$D$37),SUBSTITUTE(ADDRESS(1,COLUMN(Selecties!$C$47),4),"1",""),IF(AND(V36=Selecties!$C$37,W36=Selecties!$E$37),SUBSTITUTE(ADDRESS(1,COLUMN(Selecties!$D$47),4),"1",""),IF(AND(V36=Selecties!$C$38,W36=Selecties!$D$38),SUBSTITUTE(ADDRESS(1,COLUMN(Selecties!$E$47),4),"1",""),IF(AND(V36=Selecties!$C$38,W36=Selecties!$E$38),SUBSTITUTE(ADDRESS(1,COLUMN(Selecties!$F$47),4),"1",""),IF(AND(V36=Selecties!$C$39,W36=Selecties!$D$39),SUBSTITUTE(ADDRESS(1,COLUMN(Selecties!$G$47),4),"1",""),IF(AND(V36=Selecties!$C$39,W36=Selecties!$E$39),SUBSTITUTE(ADDRESS(1,COLUMN(Selecties!$H$47),4),"1",""),""))))))</f>
        <v/>
      </c>
      <c r="AA36" s="12" t="str">
        <f ca="1">IF(K36&lt;&gt;"",IF(K36&gt;=MAX(INDIRECT("Selecties!"&amp;Z36&amp;ROW(Selecties!$C$47)):INDIRECT("Selecties!"&amp;Z36&amp;ROW(Selecties!$C$57))),"+","-"),"")</f>
        <v/>
      </c>
      <c r="AB36" s="170" t="str">
        <f ca="1">IF(K36&lt;&gt;"",IF(   K36&lt;MIN(INDIRECT("Selecties!"&amp;Z36&amp;ROW(Selecties!$C$49)):INDIRECT("Selecties!"&amp;Z36&amp;ROW(Selecties!$C$57))),  MIN(INDIRECT("Selecties!"&amp;Z36&amp;ROW(Selecties!$C$49)):INDIRECT("Selecties!"&amp;Z36&amp;ROW(Selecties!$C$57))),IF(K36&gt;=MAX(INDIRECT("Selecties!"&amp;Z36&amp;ROW(Selecties!$C$49)):INDIRECT("Selecties!"&amp;Z36&amp;ROW(Selecties!$C$57))),MAX(INDIRECT("Selecties!"&amp;Z36&amp;ROW(Selecties!$C$49)):INDIRECT("Selecties!"&amp;Z36&amp;ROW(Selecties!$C$57))),VLOOKUP(K36,INDIRECT("Selecties!"&amp;Z36&amp;ROW(Selecties!$C$49)):INDIRECT("Selecties!"&amp;Z36&amp;ROW(Selecties!$C$57)),1)+INDIRECT("Selecties!"&amp;Z36&amp;ROW(Selecties!$C$47))  )),"")</f>
        <v/>
      </c>
      <c r="AC36" s="168" t="str">
        <f>IF($H36&lt;&gt;"",VLOOKUP($H36,Selecties!$E$4:$G$17,2,FALSE),"")</f>
        <v/>
      </c>
      <c r="AD36" s="168" t="str">
        <f>IF($H36&lt;&gt;"",VLOOKUP($H36,Selecties!$E$4:$G$17,3,FALSE),"")</f>
        <v/>
      </c>
    </row>
    <row r="37" spans="2:30" x14ac:dyDescent="0.2">
      <c r="B37" s="166">
        <f t="shared" si="2"/>
        <v>14</v>
      </c>
      <c r="C37" s="7"/>
      <c r="D37" s="180"/>
      <c r="E37" s="180"/>
      <c r="F37" s="186"/>
      <c r="G37" s="194"/>
      <c r="H37" s="195"/>
      <c r="I37" s="196"/>
      <c r="J37" s="196"/>
      <c r="K37" s="197"/>
      <c r="L37" s="204" t="str">
        <f t="shared" si="1"/>
        <v xml:space="preserve"> - </v>
      </c>
      <c r="M37" s="205" t="str">
        <f>IF(S37&lt;&gt;"",IF(I37=Selecties!$N$4,CONCATENATE(V37," ",W37," | ",X37," ",Y37," | ",AC37),"--"),"")</f>
        <v/>
      </c>
      <c r="N37" s="206" t="str">
        <f>IF(S37&lt;&gt;"",IF(J37=Selecties!$N$4,CONCATENATE(V37," ",W37," | ",X37," ",Y37," | ",AD37," ",AA37,AB37,"Kg"),"--"),"")</f>
        <v/>
      </c>
      <c r="O37" s="132"/>
      <c r="P37" s="132"/>
      <c r="R37" s="12" t="b">
        <f>AND($C37&lt;&gt;"",COUNTA($E37:$J37)=6,OR( AND($J37=Selecties!$N$4,$K37&lt;&gt;""), $J37=Selecties!$N$5))</f>
        <v>0</v>
      </c>
      <c r="S37" s="63" t="str">
        <f t="shared" si="0"/>
        <v/>
      </c>
      <c r="T37" s="173" t="str">
        <f>IF(  R37,  IF(   AND(I37=Selecties!$N$4,J37=Selecties!$N$4),    Selecties!$H$22,   IF(OR(I37=Selecties!$N$4,J37=Selecties!$N$4),Selecties!$H$21,"")),"")</f>
        <v/>
      </c>
      <c r="V37" s="12" t="str">
        <f>IF(   S37&lt;Selecties!$B$37,   Selecties!$C$37,   IF( S37&lt;Selecties!$B$38, Selecties!$C$38, IF(S37&lt;&gt;"",Selecties!$C$39,"")))</f>
        <v/>
      </c>
      <c r="W37" s="12" t="str">
        <f>IF(S37&lt;&gt;"",IF(S37&lt;Selecties!$B$37,IF(G37="M",Selecties!$D$37,Selecties!$E$37),IF(S37&lt;Selecties!$B$38,IF(G37="M",Selecties!$D$38,Selecties!$E$38),IF(G37="M",Selecties!$D$39,Selecties!$E$39))),"")</f>
        <v/>
      </c>
      <c r="X37" s="12" t="str">
        <f>IF(   S37&lt;Selecties!$B$37,   Selecties!$H$37,   IF( S37&lt;Selecties!$B$38, Selecties!$H$38, IF(S37&lt;&gt;"",Selecties!$H$39,"")))</f>
        <v/>
      </c>
      <c r="Y37" s="12" t="str">
        <f>IF(S37&lt;&gt;"",IF(S37&lt;Selecties!$B$37,IF(G37="M",Selecties!$I$37,Selecties!$J$37),IF(S37&lt;Selecties!$B$38,IF(G37="M",Selecties!$I$38,Selecties!$J$38),IF(G37="M",Selecties!$I$39,Selecties!$J$39))),"")</f>
        <v/>
      </c>
      <c r="Z37" s="12" t="str">
        <f>IF(AND(V37=Selecties!$C$37,W37=Selecties!$D$37),SUBSTITUTE(ADDRESS(1,COLUMN(Selecties!$C$47),4),"1",""),IF(AND(V37=Selecties!$C$37,W37=Selecties!$E$37),SUBSTITUTE(ADDRESS(1,COLUMN(Selecties!$D$47),4),"1",""),IF(AND(V37=Selecties!$C$38,W37=Selecties!$D$38),SUBSTITUTE(ADDRESS(1,COLUMN(Selecties!$E$47),4),"1",""),IF(AND(V37=Selecties!$C$38,W37=Selecties!$E$38),SUBSTITUTE(ADDRESS(1,COLUMN(Selecties!$F$47),4),"1",""),IF(AND(V37=Selecties!$C$39,W37=Selecties!$D$39),SUBSTITUTE(ADDRESS(1,COLUMN(Selecties!$G$47),4),"1",""),IF(AND(V37=Selecties!$C$39,W37=Selecties!$E$39),SUBSTITUTE(ADDRESS(1,COLUMN(Selecties!$H$47),4),"1",""),""))))))</f>
        <v/>
      </c>
      <c r="AA37" s="12" t="str">
        <f ca="1">IF(K37&lt;&gt;"",IF(K37&gt;=MAX(INDIRECT("Selecties!"&amp;Z37&amp;ROW(Selecties!$C$47)):INDIRECT("Selecties!"&amp;Z37&amp;ROW(Selecties!$C$57))),"+","-"),"")</f>
        <v/>
      </c>
      <c r="AB37" s="170" t="str">
        <f ca="1">IF(K37&lt;&gt;"",IF(   K37&lt;MIN(INDIRECT("Selecties!"&amp;Z37&amp;ROW(Selecties!$C$49)):INDIRECT("Selecties!"&amp;Z37&amp;ROW(Selecties!$C$57))),  MIN(INDIRECT("Selecties!"&amp;Z37&amp;ROW(Selecties!$C$49)):INDIRECT("Selecties!"&amp;Z37&amp;ROW(Selecties!$C$57))),IF(K37&gt;=MAX(INDIRECT("Selecties!"&amp;Z37&amp;ROW(Selecties!$C$49)):INDIRECT("Selecties!"&amp;Z37&amp;ROW(Selecties!$C$57))),MAX(INDIRECT("Selecties!"&amp;Z37&amp;ROW(Selecties!$C$49)):INDIRECT("Selecties!"&amp;Z37&amp;ROW(Selecties!$C$57))),VLOOKUP(K37,INDIRECT("Selecties!"&amp;Z37&amp;ROW(Selecties!$C$49)):INDIRECT("Selecties!"&amp;Z37&amp;ROW(Selecties!$C$57)),1)+INDIRECT("Selecties!"&amp;Z37&amp;ROW(Selecties!$C$47))  )),"")</f>
        <v/>
      </c>
      <c r="AC37" s="168" t="str">
        <f>IF($H37&lt;&gt;"",VLOOKUP($H37,Selecties!$E$4:$G$17,2,FALSE),"")</f>
        <v/>
      </c>
      <c r="AD37" s="168" t="str">
        <f>IF($H37&lt;&gt;"",VLOOKUP($H37,Selecties!$E$4:$G$17,3,FALSE),"")</f>
        <v/>
      </c>
    </row>
    <row r="38" spans="2:30" x14ac:dyDescent="0.2">
      <c r="B38" s="166">
        <f t="shared" si="2"/>
        <v>15</v>
      </c>
      <c r="C38" s="7"/>
      <c r="D38" s="180"/>
      <c r="E38" s="180"/>
      <c r="F38" s="186"/>
      <c r="G38" s="194"/>
      <c r="H38" s="195"/>
      <c r="I38" s="196"/>
      <c r="J38" s="196"/>
      <c r="K38" s="197"/>
      <c r="L38" s="204" t="str">
        <f t="shared" si="1"/>
        <v xml:space="preserve"> - </v>
      </c>
      <c r="M38" s="205" t="str">
        <f>IF(S38&lt;&gt;"",IF(I38=Selecties!$N$4,CONCATENATE(V38," ",W38," | ",X38," ",Y38," | ",AC38),"--"),"")</f>
        <v/>
      </c>
      <c r="N38" s="206" t="str">
        <f>IF(S38&lt;&gt;"",IF(J38=Selecties!$N$4,CONCATENATE(V38," ",W38," | ",X38," ",Y38," | ",AD38," ",AA38,AB38,"Kg"),"--"),"")</f>
        <v/>
      </c>
      <c r="O38" s="132"/>
      <c r="P38" s="132"/>
      <c r="R38" s="12" t="b">
        <f>AND($C38&lt;&gt;"",COUNTA($E38:$J38)=6,OR( AND($J38=Selecties!$N$4,$K38&lt;&gt;""), $J38=Selecties!$N$5))</f>
        <v>0</v>
      </c>
      <c r="S38" s="63" t="str">
        <f t="shared" si="0"/>
        <v/>
      </c>
      <c r="T38" s="173" t="str">
        <f>IF(  R38,  IF(   AND(I38=Selecties!$N$4,J38=Selecties!$N$4),    Selecties!$H$22,   IF(OR(I38=Selecties!$N$4,J38=Selecties!$N$4),Selecties!$H$21,"")),"")</f>
        <v/>
      </c>
      <c r="V38" s="12" t="str">
        <f>IF(   S38&lt;Selecties!$B$37,   Selecties!$C$37,   IF( S38&lt;Selecties!$B$38, Selecties!$C$38, IF(S38&lt;&gt;"",Selecties!$C$39,"")))</f>
        <v/>
      </c>
      <c r="W38" s="12" t="str">
        <f>IF(S38&lt;&gt;"",IF(S38&lt;Selecties!$B$37,IF(G38="M",Selecties!$D$37,Selecties!$E$37),IF(S38&lt;Selecties!$B$38,IF(G38="M",Selecties!$D$38,Selecties!$E$38),IF(G38="M",Selecties!$D$39,Selecties!$E$39))),"")</f>
        <v/>
      </c>
      <c r="X38" s="12" t="str">
        <f>IF(   S38&lt;Selecties!$B$37,   Selecties!$H$37,   IF( S38&lt;Selecties!$B$38, Selecties!$H$38, IF(S38&lt;&gt;"",Selecties!$H$39,"")))</f>
        <v/>
      </c>
      <c r="Y38" s="12" t="str">
        <f>IF(S38&lt;&gt;"",IF(S38&lt;Selecties!$B$37,IF(G38="M",Selecties!$I$37,Selecties!$J$37),IF(S38&lt;Selecties!$B$38,IF(G38="M",Selecties!$I$38,Selecties!$J$38),IF(G38="M",Selecties!$I$39,Selecties!$J$39))),"")</f>
        <v/>
      </c>
      <c r="Z38" s="12" t="str">
        <f>IF(AND(V38=Selecties!$C$37,W38=Selecties!$D$37),SUBSTITUTE(ADDRESS(1,COLUMN(Selecties!$C$47),4),"1",""),IF(AND(V38=Selecties!$C$37,W38=Selecties!$E$37),SUBSTITUTE(ADDRESS(1,COLUMN(Selecties!$D$47),4),"1",""),IF(AND(V38=Selecties!$C$38,W38=Selecties!$D$38),SUBSTITUTE(ADDRESS(1,COLUMN(Selecties!$E$47),4),"1",""),IF(AND(V38=Selecties!$C$38,W38=Selecties!$E$38),SUBSTITUTE(ADDRESS(1,COLUMN(Selecties!$F$47),4),"1",""),IF(AND(V38=Selecties!$C$39,W38=Selecties!$D$39),SUBSTITUTE(ADDRESS(1,COLUMN(Selecties!$G$47),4),"1",""),IF(AND(V38=Selecties!$C$39,W38=Selecties!$E$39),SUBSTITUTE(ADDRESS(1,COLUMN(Selecties!$H$47),4),"1",""),""))))))</f>
        <v/>
      </c>
      <c r="AA38" s="12" t="str">
        <f ca="1">IF(K38&lt;&gt;"",IF(K38&gt;=MAX(INDIRECT("Selecties!"&amp;Z38&amp;ROW(Selecties!$C$47)):INDIRECT("Selecties!"&amp;Z38&amp;ROW(Selecties!$C$57))),"+","-"),"")</f>
        <v/>
      </c>
      <c r="AB38" s="170" t="str">
        <f ca="1">IF(K38&lt;&gt;"",IF(   K38&lt;MIN(INDIRECT("Selecties!"&amp;Z38&amp;ROW(Selecties!$C$49)):INDIRECT("Selecties!"&amp;Z38&amp;ROW(Selecties!$C$57))),  MIN(INDIRECT("Selecties!"&amp;Z38&amp;ROW(Selecties!$C$49)):INDIRECT("Selecties!"&amp;Z38&amp;ROW(Selecties!$C$57))),IF(K38&gt;=MAX(INDIRECT("Selecties!"&amp;Z38&amp;ROW(Selecties!$C$49)):INDIRECT("Selecties!"&amp;Z38&amp;ROW(Selecties!$C$57))),MAX(INDIRECT("Selecties!"&amp;Z38&amp;ROW(Selecties!$C$49)):INDIRECT("Selecties!"&amp;Z38&amp;ROW(Selecties!$C$57))),VLOOKUP(K38,INDIRECT("Selecties!"&amp;Z38&amp;ROW(Selecties!$C$49)):INDIRECT("Selecties!"&amp;Z38&amp;ROW(Selecties!$C$57)),1)+INDIRECT("Selecties!"&amp;Z38&amp;ROW(Selecties!$C$47))  )),"")</f>
        <v/>
      </c>
      <c r="AC38" s="168" t="str">
        <f>IF($H38&lt;&gt;"",VLOOKUP($H38,Selecties!$E$4:$G$17,2,FALSE),"")</f>
        <v/>
      </c>
      <c r="AD38" s="168" t="str">
        <f>IF($H38&lt;&gt;"",VLOOKUP($H38,Selecties!$E$4:$G$17,3,FALSE),"")</f>
        <v/>
      </c>
    </row>
    <row r="39" spans="2:30" x14ac:dyDescent="0.2">
      <c r="B39" s="166">
        <f t="shared" si="2"/>
        <v>16</v>
      </c>
      <c r="C39" s="7"/>
      <c r="D39" s="180"/>
      <c r="E39" s="180"/>
      <c r="F39" s="186"/>
      <c r="G39" s="194"/>
      <c r="H39" s="195"/>
      <c r="I39" s="196"/>
      <c r="J39" s="196"/>
      <c r="K39" s="197"/>
      <c r="L39" s="204" t="str">
        <f t="shared" si="1"/>
        <v xml:space="preserve"> - </v>
      </c>
      <c r="M39" s="205" t="str">
        <f>IF(S39&lt;&gt;"",IF(I39=Selecties!$N$4,CONCATENATE(V39," ",W39," | ",X39," ",Y39," | ",AC39),"--"),"")</f>
        <v/>
      </c>
      <c r="N39" s="206" t="str">
        <f>IF(S39&lt;&gt;"",IF(J39=Selecties!$N$4,CONCATENATE(V39," ",W39," | ",X39," ",Y39," | ",AD39," ",AA39,AB39,"Kg"),"--"),"")</f>
        <v/>
      </c>
      <c r="O39" s="132"/>
      <c r="P39" s="132"/>
      <c r="R39" s="12" t="b">
        <f>AND($C39&lt;&gt;"",COUNTA($E39:$J39)=6,OR( AND($J39=Selecties!$N$4,$K39&lt;&gt;""), $J39=Selecties!$N$5))</f>
        <v>0</v>
      </c>
      <c r="S39" s="63" t="str">
        <f t="shared" si="0"/>
        <v/>
      </c>
      <c r="T39" s="173" t="str">
        <f>IF(  R39,  IF(   AND(I39=Selecties!$N$4,J39=Selecties!$N$4),    Selecties!$H$22,   IF(OR(I39=Selecties!$N$4,J39=Selecties!$N$4),Selecties!$H$21,"")),"")</f>
        <v/>
      </c>
      <c r="V39" s="12" t="str">
        <f>IF(   S39&lt;Selecties!$B$37,   Selecties!$C$37,   IF( S39&lt;Selecties!$B$38, Selecties!$C$38, IF(S39&lt;&gt;"",Selecties!$C$39,"")))</f>
        <v/>
      </c>
      <c r="W39" s="12" t="str">
        <f>IF(S39&lt;&gt;"",IF(S39&lt;Selecties!$B$37,IF(G39="M",Selecties!$D$37,Selecties!$E$37),IF(S39&lt;Selecties!$B$38,IF(G39="M",Selecties!$D$38,Selecties!$E$38),IF(G39="M",Selecties!$D$39,Selecties!$E$39))),"")</f>
        <v/>
      </c>
      <c r="X39" s="12" t="str">
        <f>IF(   S39&lt;Selecties!$B$37,   Selecties!$H$37,   IF( S39&lt;Selecties!$B$38, Selecties!$H$38, IF(S39&lt;&gt;"",Selecties!$H$39,"")))</f>
        <v/>
      </c>
      <c r="Y39" s="12" t="str">
        <f>IF(S39&lt;&gt;"",IF(S39&lt;Selecties!$B$37,IF(G39="M",Selecties!$I$37,Selecties!$J$37),IF(S39&lt;Selecties!$B$38,IF(G39="M",Selecties!$I$38,Selecties!$J$38),IF(G39="M",Selecties!$I$39,Selecties!$J$39))),"")</f>
        <v/>
      </c>
      <c r="Z39" s="12" t="str">
        <f>IF(AND(V39=Selecties!$C$37,W39=Selecties!$D$37),SUBSTITUTE(ADDRESS(1,COLUMN(Selecties!$C$47),4),"1",""),IF(AND(V39=Selecties!$C$37,W39=Selecties!$E$37),SUBSTITUTE(ADDRESS(1,COLUMN(Selecties!$D$47),4),"1",""),IF(AND(V39=Selecties!$C$38,W39=Selecties!$D$38),SUBSTITUTE(ADDRESS(1,COLUMN(Selecties!$E$47),4),"1",""),IF(AND(V39=Selecties!$C$38,W39=Selecties!$E$38),SUBSTITUTE(ADDRESS(1,COLUMN(Selecties!$F$47),4),"1",""),IF(AND(V39=Selecties!$C$39,W39=Selecties!$D$39),SUBSTITUTE(ADDRESS(1,COLUMN(Selecties!$G$47),4),"1",""),IF(AND(V39=Selecties!$C$39,W39=Selecties!$E$39),SUBSTITUTE(ADDRESS(1,COLUMN(Selecties!$H$47),4),"1",""),""))))))</f>
        <v/>
      </c>
      <c r="AA39" s="12" t="str">
        <f ca="1">IF(K39&lt;&gt;"",IF(K39&gt;=MAX(INDIRECT("Selecties!"&amp;Z39&amp;ROW(Selecties!$C$47)):INDIRECT("Selecties!"&amp;Z39&amp;ROW(Selecties!$C$57))),"+","-"),"")</f>
        <v/>
      </c>
      <c r="AB39" s="170" t="str">
        <f ca="1">IF(K39&lt;&gt;"",IF(   K39&lt;MIN(INDIRECT("Selecties!"&amp;Z39&amp;ROW(Selecties!$C$49)):INDIRECT("Selecties!"&amp;Z39&amp;ROW(Selecties!$C$57))),  MIN(INDIRECT("Selecties!"&amp;Z39&amp;ROW(Selecties!$C$49)):INDIRECT("Selecties!"&amp;Z39&amp;ROW(Selecties!$C$57))),IF(K39&gt;=MAX(INDIRECT("Selecties!"&amp;Z39&amp;ROW(Selecties!$C$49)):INDIRECT("Selecties!"&amp;Z39&amp;ROW(Selecties!$C$57))),MAX(INDIRECT("Selecties!"&amp;Z39&amp;ROW(Selecties!$C$49)):INDIRECT("Selecties!"&amp;Z39&amp;ROW(Selecties!$C$57))),VLOOKUP(K39,INDIRECT("Selecties!"&amp;Z39&amp;ROW(Selecties!$C$49)):INDIRECT("Selecties!"&amp;Z39&amp;ROW(Selecties!$C$57)),1)+INDIRECT("Selecties!"&amp;Z39&amp;ROW(Selecties!$C$47))  )),"")</f>
        <v/>
      </c>
      <c r="AC39" s="168" t="str">
        <f>IF($H39&lt;&gt;"",VLOOKUP($H39,Selecties!$E$4:$G$17,2,FALSE),"")</f>
        <v/>
      </c>
      <c r="AD39" s="168" t="str">
        <f>IF($H39&lt;&gt;"",VLOOKUP($H39,Selecties!$E$4:$G$17,3,FALSE),"")</f>
        <v/>
      </c>
    </row>
    <row r="40" spans="2:30" x14ac:dyDescent="0.2">
      <c r="B40" s="166">
        <f t="shared" si="2"/>
        <v>17</v>
      </c>
      <c r="C40" s="7"/>
      <c r="D40" s="180"/>
      <c r="E40" s="180"/>
      <c r="F40" s="186"/>
      <c r="G40" s="194"/>
      <c r="H40" s="195"/>
      <c r="I40" s="196"/>
      <c r="J40" s="196"/>
      <c r="K40" s="197"/>
      <c r="L40" s="204" t="str">
        <f t="shared" si="1"/>
        <v xml:space="preserve"> - </v>
      </c>
      <c r="M40" s="205" t="str">
        <f>IF(S40&lt;&gt;"",IF(I40=Selecties!$N$4,CONCATENATE(V40," ",W40," | ",X40," ",Y40," | ",AC40),"--"),"")</f>
        <v/>
      </c>
      <c r="N40" s="206" t="str">
        <f>IF(S40&lt;&gt;"",IF(J40=Selecties!$N$4,CONCATENATE(V40," ",W40," | ",X40," ",Y40," | ",AD40," ",AA40,AB40,"Kg"),"--"),"")</f>
        <v/>
      </c>
      <c r="O40" s="132"/>
      <c r="P40" s="132"/>
      <c r="R40" s="12" t="b">
        <f>AND($C40&lt;&gt;"",COUNTA($E40:$J40)=6,OR( AND($J40=Selecties!$N$4,$K40&lt;&gt;""), $J40=Selecties!$N$5))</f>
        <v>0</v>
      </c>
      <c r="S40" s="63" t="str">
        <f t="shared" si="0"/>
        <v/>
      </c>
      <c r="T40" s="173" t="str">
        <f>IF(  R40,  IF(   AND(I40=Selecties!$N$4,J40=Selecties!$N$4),    Selecties!$H$22,   IF(OR(I40=Selecties!$N$4,J40=Selecties!$N$4),Selecties!$H$21,"")),"")</f>
        <v/>
      </c>
      <c r="V40" s="12" t="str">
        <f>IF(   S40&lt;Selecties!$B$37,   Selecties!$C$37,   IF( S40&lt;Selecties!$B$38, Selecties!$C$38, IF(S40&lt;&gt;"",Selecties!$C$39,"")))</f>
        <v/>
      </c>
      <c r="W40" s="12" t="str">
        <f>IF(S40&lt;&gt;"",IF(S40&lt;Selecties!$B$37,IF(G40="M",Selecties!$D$37,Selecties!$E$37),IF(S40&lt;Selecties!$B$38,IF(G40="M",Selecties!$D$38,Selecties!$E$38),IF(G40="M",Selecties!$D$39,Selecties!$E$39))),"")</f>
        <v/>
      </c>
      <c r="X40" s="12" t="str">
        <f>IF(   S40&lt;Selecties!$B$37,   Selecties!$H$37,   IF( S40&lt;Selecties!$B$38, Selecties!$H$38, IF(S40&lt;&gt;"",Selecties!$H$39,"")))</f>
        <v/>
      </c>
      <c r="Y40" s="12" t="str">
        <f>IF(S40&lt;&gt;"",IF(S40&lt;Selecties!$B$37,IF(G40="M",Selecties!$I$37,Selecties!$J$37),IF(S40&lt;Selecties!$B$38,IF(G40="M",Selecties!$I$38,Selecties!$J$38),IF(G40="M",Selecties!$I$39,Selecties!$J$39))),"")</f>
        <v/>
      </c>
      <c r="Z40" s="12" t="str">
        <f>IF(AND(V40=Selecties!$C$37,W40=Selecties!$D$37),SUBSTITUTE(ADDRESS(1,COLUMN(Selecties!$C$47),4),"1",""),IF(AND(V40=Selecties!$C$37,W40=Selecties!$E$37),SUBSTITUTE(ADDRESS(1,COLUMN(Selecties!$D$47),4),"1",""),IF(AND(V40=Selecties!$C$38,W40=Selecties!$D$38),SUBSTITUTE(ADDRESS(1,COLUMN(Selecties!$E$47),4),"1",""),IF(AND(V40=Selecties!$C$38,W40=Selecties!$E$38),SUBSTITUTE(ADDRESS(1,COLUMN(Selecties!$F$47),4),"1",""),IF(AND(V40=Selecties!$C$39,W40=Selecties!$D$39),SUBSTITUTE(ADDRESS(1,COLUMN(Selecties!$G$47),4),"1",""),IF(AND(V40=Selecties!$C$39,W40=Selecties!$E$39),SUBSTITUTE(ADDRESS(1,COLUMN(Selecties!$H$47),4),"1",""),""))))))</f>
        <v/>
      </c>
      <c r="AA40" s="12" t="str">
        <f ca="1">IF(K40&lt;&gt;"",IF(K40&gt;=MAX(INDIRECT("Selecties!"&amp;Z40&amp;ROW(Selecties!$C$47)):INDIRECT("Selecties!"&amp;Z40&amp;ROW(Selecties!$C$57))),"+","-"),"")</f>
        <v/>
      </c>
      <c r="AB40" s="170" t="str">
        <f ca="1">IF(K40&lt;&gt;"",IF(   K40&lt;MIN(INDIRECT("Selecties!"&amp;Z40&amp;ROW(Selecties!$C$49)):INDIRECT("Selecties!"&amp;Z40&amp;ROW(Selecties!$C$57))),  MIN(INDIRECT("Selecties!"&amp;Z40&amp;ROW(Selecties!$C$49)):INDIRECT("Selecties!"&amp;Z40&amp;ROW(Selecties!$C$57))),IF(K40&gt;=MAX(INDIRECT("Selecties!"&amp;Z40&amp;ROW(Selecties!$C$49)):INDIRECT("Selecties!"&amp;Z40&amp;ROW(Selecties!$C$57))),MAX(INDIRECT("Selecties!"&amp;Z40&amp;ROW(Selecties!$C$49)):INDIRECT("Selecties!"&amp;Z40&amp;ROW(Selecties!$C$57))),VLOOKUP(K40,INDIRECT("Selecties!"&amp;Z40&amp;ROW(Selecties!$C$49)):INDIRECT("Selecties!"&amp;Z40&amp;ROW(Selecties!$C$57)),1)+INDIRECT("Selecties!"&amp;Z40&amp;ROW(Selecties!$C$47))  )),"")</f>
        <v/>
      </c>
      <c r="AC40" s="168" t="str">
        <f>IF($H40&lt;&gt;"",VLOOKUP($H40,Selecties!$E$4:$G$17,2,FALSE),"")</f>
        <v/>
      </c>
      <c r="AD40" s="168" t="str">
        <f>IF($H40&lt;&gt;"",VLOOKUP($H40,Selecties!$E$4:$G$17,3,FALSE),"")</f>
        <v/>
      </c>
    </row>
    <row r="41" spans="2:30" x14ac:dyDescent="0.2">
      <c r="B41" s="166">
        <f t="shared" si="2"/>
        <v>18</v>
      </c>
      <c r="C41" s="7"/>
      <c r="D41" s="180"/>
      <c r="E41" s="180"/>
      <c r="F41" s="186"/>
      <c r="G41" s="194"/>
      <c r="H41" s="195"/>
      <c r="I41" s="196"/>
      <c r="J41" s="196"/>
      <c r="K41" s="197"/>
      <c r="L41" s="204" t="str">
        <f t="shared" si="1"/>
        <v xml:space="preserve"> - </v>
      </c>
      <c r="M41" s="205" t="str">
        <f>IF(S41&lt;&gt;"",IF(I41=Selecties!$N$4,CONCATENATE(V41," ",W41," | ",X41," ",Y41," | ",AC41),"--"),"")</f>
        <v/>
      </c>
      <c r="N41" s="206" t="str">
        <f>IF(S41&lt;&gt;"",IF(J41=Selecties!$N$4,CONCATENATE(V41," ",W41," | ",X41," ",Y41," | ",AD41," ",AA41,AB41,"Kg"),"--"),"")</f>
        <v/>
      </c>
      <c r="O41" s="132"/>
      <c r="P41" s="132"/>
      <c r="R41" s="12" t="b">
        <f>AND($C41&lt;&gt;"",COUNTA($E41:$J41)=6,OR( AND($J41=Selecties!$N$4,$K41&lt;&gt;""), $J41=Selecties!$N$5))</f>
        <v>0</v>
      </c>
      <c r="S41" s="63" t="str">
        <f t="shared" si="0"/>
        <v/>
      </c>
      <c r="T41" s="173" t="str">
        <f>IF(  R41,  IF(   AND(I41=Selecties!$N$4,J41=Selecties!$N$4),    Selecties!$H$22,   IF(OR(I41=Selecties!$N$4,J41=Selecties!$N$4),Selecties!$H$21,"")),"")</f>
        <v/>
      </c>
      <c r="V41" s="12" t="str">
        <f>IF(   S41&lt;Selecties!$B$37,   Selecties!$C$37,   IF( S41&lt;Selecties!$B$38, Selecties!$C$38, IF(S41&lt;&gt;"",Selecties!$C$39,"")))</f>
        <v/>
      </c>
      <c r="W41" s="12" t="str">
        <f>IF(S41&lt;&gt;"",IF(S41&lt;Selecties!$B$37,IF(G41="M",Selecties!$D$37,Selecties!$E$37),IF(S41&lt;Selecties!$B$38,IF(G41="M",Selecties!$D$38,Selecties!$E$38),IF(G41="M",Selecties!$D$39,Selecties!$E$39))),"")</f>
        <v/>
      </c>
      <c r="X41" s="12" t="str">
        <f>IF(   S41&lt;Selecties!$B$37,   Selecties!$H$37,   IF( S41&lt;Selecties!$B$38, Selecties!$H$38, IF(S41&lt;&gt;"",Selecties!$H$39,"")))</f>
        <v/>
      </c>
      <c r="Y41" s="12" t="str">
        <f>IF(S41&lt;&gt;"",IF(S41&lt;Selecties!$B$37,IF(G41="M",Selecties!$I$37,Selecties!$J$37),IF(S41&lt;Selecties!$B$38,IF(G41="M",Selecties!$I$38,Selecties!$J$38),IF(G41="M",Selecties!$I$39,Selecties!$J$39))),"")</f>
        <v/>
      </c>
      <c r="Z41" s="12" t="str">
        <f>IF(AND(V41=Selecties!$C$37,W41=Selecties!$D$37),SUBSTITUTE(ADDRESS(1,COLUMN(Selecties!$C$47),4),"1",""),IF(AND(V41=Selecties!$C$37,W41=Selecties!$E$37),SUBSTITUTE(ADDRESS(1,COLUMN(Selecties!$D$47),4),"1",""),IF(AND(V41=Selecties!$C$38,W41=Selecties!$D$38),SUBSTITUTE(ADDRESS(1,COLUMN(Selecties!$E$47),4),"1",""),IF(AND(V41=Selecties!$C$38,W41=Selecties!$E$38),SUBSTITUTE(ADDRESS(1,COLUMN(Selecties!$F$47),4),"1",""),IF(AND(V41=Selecties!$C$39,W41=Selecties!$D$39),SUBSTITUTE(ADDRESS(1,COLUMN(Selecties!$G$47),4),"1",""),IF(AND(V41=Selecties!$C$39,W41=Selecties!$E$39),SUBSTITUTE(ADDRESS(1,COLUMN(Selecties!$H$47),4),"1",""),""))))))</f>
        <v/>
      </c>
      <c r="AA41" s="12" t="str">
        <f ca="1">IF(K41&lt;&gt;"",IF(K41&gt;=MAX(INDIRECT("Selecties!"&amp;Z41&amp;ROW(Selecties!$C$47)):INDIRECT("Selecties!"&amp;Z41&amp;ROW(Selecties!$C$57))),"+","-"),"")</f>
        <v/>
      </c>
      <c r="AB41" s="170" t="str">
        <f ca="1">IF(K41&lt;&gt;"",IF(   K41&lt;MIN(INDIRECT("Selecties!"&amp;Z41&amp;ROW(Selecties!$C$49)):INDIRECT("Selecties!"&amp;Z41&amp;ROW(Selecties!$C$57))),  MIN(INDIRECT("Selecties!"&amp;Z41&amp;ROW(Selecties!$C$49)):INDIRECT("Selecties!"&amp;Z41&amp;ROW(Selecties!$C$57))),IF(K41&gt;=MAX(INDIRECT("Selecties!"&amp;Z41&amp;ROW(Selecties!$C$49)):INDIRECT("Selecties!"&amp;Z41&amp;ROW(Selecties!$C$57))),MAX(INDIRECT("Selecties!"&amp;Z41&amp;ROW(Selecties!$C$49)):INDIRECT("Selecties!"&amp;Z41&amp;ROW(Selecties!$C$57))),VLOOKUP(K41,INDIRECT("Selecties!"&amp;Z41&amp;ROW(Selecties!$C$49)):INDIRECT("Selecties!"&amp;Z41&amp;ROW(Selecties!$C$57)),1)+INDIRECT("Selecties!"&amp;Z41&amp;ROW(Selecties!$C$47))  )),"")</f>
        <v/>
      </c>
      <c r="AC41" s="168" t="str">
        <f>IF($H41&lt;&gt;"",VLOOKUP($H41,Selecties!$E$4:$G$17,2,FALSE),"")</f>
        <v/>
      </c>
      <c r="AD41" s="168" t="str">
        <f>IF($H41&lt;&gt;"",VLOOKUP($H41,Selecties!$E$4:$G$17,3,FALSE),"")</f>
        <v/>
      </c>
    </row>
    <row r="42" spans="2:30" x14ac:dyDescent="0.2">
      <c r="B42" s="166">
        <f t="shared" si="2"/>
        <v>19</v>
      </c>
      <c r="C42" s="7"/>
      <c r="D42" s="180"/>
      <c r="E42" s="180"/>
      <c r="F42" s="186"/>
      <c r="G42" s="194"/>
      <c r="H42" s="195"/>
      <c r="I42" s="196"/>
      <c r="J42" s="196"/>
      <c r="K42" s="197"/>
      <c r="L42" s="204" t="str">
        <f t="shared" si="1"/>
        <v xml:space="preserve"> - </v>
      </c>
      <c r="M42" s="205" t="str">
        <f>IF(S42&lt;&gt;"",IF(I42=Selecties!$N$4,CONCATENATE(V42," ",W42," | ",X42," ",Y42," | ",AC42),"--"),"")</f>
        <v/>
      </c>
      <c r="N42" s="206" t="str">
        <f>IF(S42&lt;&gt;"",IF(J42=Selecties!$N$4,CONCATENATE(V42," ",W42," | ",X42," ",Y42," | ",AD42," ",AA42,AB42,"Kg"),"--"),"")</f>
        <v/>
      </c>
      <c r="O42" s="132"/>
      <c r="P42" s="132"/>
      <c r="R42" s="12" t="b">
        <f>AND($C42&lt;&gt;"",COUNTA($E42:$J42)=6,OR( AND($J42=Selecties!$N$4,$K42&lt;&gt;""), $J42=Selecties!$N$5))</f>
        <v>0</v>
      </c>
      <c r="S42" s="63" t="str">
        <f t="shared" si="0"/>
        <v/>
      </c>
      <c r="T42" s="173" t="str">
        <f>IF(  R42,  IF(   AND(I42=Selecties!$N$4,J42=Selecties!$N$4),    Selecties!$H$22,   IF(OR(I42=Selecties!$N$4,J42=Selecties!$N$4),Selecties!$H$21,"")),"")</f>
        <v/>
      </c>
      <c r="V42" s="12" t="str">
        <f>IF(   S42&lt;Selecties!$B$37,   Selecties!$C$37,   IF( S42&lt;Selecties!$B$38, Selecties!$C$38, IF(S42&lt;&gt;"",Selecties!$C$39,"")))</f>
        <v/>
      </c>
      <c r="W42" s="12" t="str">
        <f>IF(S42&lt;&gt;"",IF(S42&lt;Selecties!$B$37,IF(G42="M",Selecties!$D$37,Selecties!$E$37),IF(S42&lt;Selecties!$B$38,IF(G42="M",Selecties!$D$38,Selecties!$E$38),IF(G42="M",Selecties!$D$39,Selecties!$E$39))),"")</f>
        <v/>
      </c>
      <c r="X42" s="12" t="str">
        <f>IF(   S42&lt;Selecties!$B$37,   Selecties!$H$37,   IF( S42&lt;Selecties!$B$38, Selecties!$H$38, IF(S42&lt;&gt;"",Selecties!$H$39,"")))</f>
        <v/>
      </c>
      <c r="Y42" s="12" t="str">
        <f>IF(S42&lt;&gt;"",IF(S42&lt;Selecties!$B$37,IF(G42="M",Selecties!$I$37,Selecties!$J$37),IF(S42&lt;Selecties!$B$38,IF(G42="M",Selecties!$I$38,Selecties!$J$38),IF(G42="M",Selecties!$I$39,Selecties!$J$39))),"")</f>
        <v/>
      </c>
      <c r="Z42" s="12" t="str">
        <f>IF(AND(V42=Selecties!$C$37,W42=Selecties!$D$37),SUBSTITUTE(ADDRESS(1,COLUMN(Selecties!$C$47),4),"1",""),IF(AND(V42=Selecties!$C$37,W42=Selecties!$E$37),SUBSTITUTE(ADDRESS(1,COLUMN(Selecties!$D$47),4),"1",""),IF(AND(V42=Selecties!$C$38,W42=Selecties!$D$38),SUBSTITUTE(ADDRESS(1,COLUMN(Selecties!$E$47),4),"1",""),IF(AND(V42=Selecties!$C$38,W42=Selecties!$E$38),SUBSTITUTE(ADDRESS(1,COLUMN(Selecties!$F$47),4),"1",""),IF(AND(V42=Selecties!$C$39,W42=Selecties!$D$39),SUBSTITUTE(ADDRESS(1,COLUMN(Selecties!$G$47),4),"1",""),IF(AND(V42=Selecties!$C$39,W42=Selecties!$E$39),SUBSTITUTE(ADDRESS(1,COLUMN(Selecties!$H$47),4),"1",""),""))))))</f>
        <v/>
      </c>
      <c r="AA42" s="12" t="str">
        <f ca="1">IF(K42&lt;&gt;"",IF(K42&gt;=MAX(INDIRECT("Selecties!"&amp;Z42&amp;ROW(Selecties!$C$47)):INDIRECT("Selecties!"&amp;Z42&amp;ROW(Selecties!$C$57))),"+","-"),"")</f>
        <v/>
      </c>
      <c r="AB42" s="170" t="str">
        <f ca="1">IF(K42&lt;&gt;"",IF(   K42&lt;MIN(INDIRECT("Selecties!"&amp;Z42&amp;ROW(Selecties!$C$49)):INDIRECT("Selecties!"&amp;Z42&amp;ROW(Selecties!$C$57))),  MIN(INDIRECT("Selecties!"&amp;Z42&amp;ROW(Selecties!$C$49)):INDIRECT("Selecties!"&amp;Z42&amp;ROW(Selecties!$C$57))),IF(K42&gt;=MAX(INDIRECT("Selecties!"&amp;Z42&amp;ROW(Selecties!$C$49)):INDIRECT("Selecties!"&amp;Z42&amp;ROW(Selecties!$C$57))),MAX(INDIRECT("Selecties!"&amp;Z42&amp;ROW(Selecties!$C$49)):INDIRECT("Selecties!"&amp;Z42&amp;ROW(Selecties!$C$57))),VLOOKUP(K42,INDIRECT("Selecties!"&amp;Z42&amp;ROW(Selecties!$C$49)):INDIRECT("Selecties!"&amp;Z42&amp;ROW(Selecties!$C$57)),1)+INDIRECT("Selecties!"&amp;Z42&amp;ROW(Selecties!$C$47))  )),"")</f>
        <v/>
      </c>
      <c r="AC42" s="168" t="str">
        <f>IF($H42&lt;&gt;"",VLOOKUP($H42,Selecties!$E$4:$G$17,2,FALSE),"")</f>
        <v/>
      </c>
      <c r="AD42" s="168" t="str">
        <f>IF($H42&lt;&gt;"",VLOOKUP($H42,Selecties!$E$4:$G$17,3,FALSE),"")</f>
        <v/>
      </c>
    </row>
    <row r="43" spans="2:30" x14ac:dyDescent="0.2">
      <c r="B43" s="166">
        <f t="shared" si="2"/>
        <v>20</v>
      </c>
      <c r="C43" s="7"/>
      <c r="D43" s="180"/>
      <c r="E43" s="180"/>
      <c r="F43" s="186"/>
      <c r="G43" s="194"/>
      <c r="H43" s="195"/>
      <c r="I43" s="196"/>
      <c r="J43" s="196"/>
      <c r="K43" s="197"/>
      <c r="L43" s="204" t="str">
        <f t="shared" si="1"/>
        <v xml:space="preserve"> - </v>
      </c>
      <c r="M43" s="205" t="str">
        <f>IF(S43&lt;&gt;"",IF(I43=Selecties!$N$4,CONCATENATE(V43," ",W43," | ",X43," ",Y43," | ",AC43),"--"),"")</f>
        <v/>
      </c>
      <c r="N43" s="206" t="str">
        <f>IF(S43&lt;&gt;"",IF(J43=Selecties!$N$4,CONCATENATE(V43," ",W43," | ",X43," ",Y43," | ",AD43," ",AA43,AB43,"Kg"),"--"),"")</f>
        <v/>
      </c>
      <c r="O43" s="132"/>
      <c r="P43" s="132"/>
      <c r="R43" s="12" t="b">
        <f>AND($C43&lt;&gt;"",COUNTA($E43:$J43)=6,OR( AND($J43=Selecties!$N$4,$K43&lt;&gt;""), $J43=Selecties!$N$5))</f>
        <v>0</v>
      </c>
      <c r="S43" s="63" t="str">
        <f t="shared" si="0"/>
        <v/>
      </c>
      <c r="T43" s="173" t="str">
        <f>IF(  R43,  IF(   AND(I43=Selecties!$N$4,J43=Selecties!$N$4),    Selecties!$H$22,   IF(OR(I43=Selecties!$N$4,J43=Selecties!$N$4),Selecties!$H$21,"")),"")</f>
        <v/>
      </c>
      <c r="V43" s="12" t="str">
        <f>IF(   S43&lt;Selecties!$B$37,   Selecties!$C$37,   IF( S43&lt;Selecties!$B$38, Selecties!$C$38, IF(S43&lt;&gt;"",Selecties!$C$39,"")))</f>
        <v/>
      </c>
      <c r="W43" s="12" t="str">
        <f>IF(S43&lt;&gt;"",IF(S43&lt;Selecties!$B$37,IF(G43="M",Selecties!$D$37,Selecties!$E$37),IF(S43&lt;Selecties!$B$38,IF(G43="M",Selecties!$D$38,Selecties!$E$38),IF(G43="M",Selecties!$D$39,Selecties!$E$39))),"")</f>
        <v/>
      </c>
      <c r="X43" s="12" t="str">
        <f>IF(   S43&lt;Selecties!$B$37,   Selecties!$H$37,   IF( S43&lt;Selecties!$B$38, Selecties!$H$38, IF(S43&lt;&gt;"",Selecties!$H$39,"")))</f>
        <v/>
      </c>
      <c r="Y43" s="12" t="str">
        <f>IF(S43&lt;&gt;"",IF(S43&lt;Selecties!$B$37,IF(G43="M",Selecties!$I$37,Selecties!$J$37),IF(S43&lt;Selecties!$B$38,IF(G43="M",Selecties!$I$38,Selecties!$J$38),IF(G43="M",Selecties!$I$39,Selecties!$J$39))),"")</f>
        <v/>
      </c>
      <c r="Z43" s="12" t="str">
        <f>IF(AND(V43=Selecties!$C$37,W43=Selecties!$D$37),SUBSTITUTE(ADDRESS(1,COLUMN(Selecties!$C$47),4),"1",""),IF(AND(V43=Selecties!$C$37,W43=Selecties!$E$37),SUBSTITUTE(ADDRESS(1,COLUMN(Selecties!$D$47),4),"1",""),IF(AND(V43=Selecties!$C$38,W43=Selecties!$D$38),SUBSTITUTE(ADDRESS(1,COLUMN(Selecties!$E$47),4),"1",""),IF(AND(V43=Selecties!$C$38,W43=Selecties!$E$38),SUBSTITUTE(ADDRESS(1,COLUMN(Selecties!$F$47),4),"1",""),IF(AND(V43=Selecties!$C$39,W43=Selecties!$D$39),SUBSTITUTE(ADDRESS(1,COLUMN(Selecties!$G$47),4),"1",""),IF(AND(V43=Selecties!$C$39,W43=Selecties!$E$39),SUBSTITUTE(ADDRESS(1,COLUMN(Selecties!$H$47),4),"1",""),""))))))</f>
        <v/>
      </c>
      <c r="AA43" s="12" t="str">
        <f ca="1">IF(K43&lt;&gt;"",IF(K43&gt;=MAX(INDIRECT("Selecties!"&amp;Z43&amp;ROW(Selecties!$C$47)):INDIRECT("Selecties!"&amp;Z43&amp;ROW(Selecties!$C$57))),"+","-"),"")</f>
        <v/>
      </c>
      <c r="AB43" s="170" t="str">
        <f ca="1">IF(K43&lt;&gt;"",IF(   K43&lt;MIN(INDIRECT("Selecties!"&amp;Z43&amp;ROW(Selecties!$C$49)):INDIRECT("Selecties!"&amp;Z43&amp;ROW(Selecties!$C$57))),  MIN(INDIRECT("Selecties!"&amp;Z43&amp;ROW(Selecties!$C$49)):INDIRECT("Selecties!"&amp;Z43&amp;ROW(Selecties!$C$57))),IF(K43&gt;=MAX(INDIRECT("Selecties!"&amp;Z43&amp;ROW(Selecties!$C$49)):INDIRECT("Selecties!"&amp;Z43&amp;ROW(Selecties!$C$57))),MAX(INDIRECT("Selecties!"&amp;Z43&amp;ROW(Selecties!$C$49)):INDIRECT("Selecties!"&amp;Z43&amp;ROW(Selecties!$C$57))),VLOOKUP(K43,INDIRECT("Selecties!"&amp;Z43&amp;ROW(Selecties!$C$49)):INDIRECT("Selecties!"&amp;Z43&amp;ROW(Selecties!$C$57)),1)+INDIRECT("Selecties!"&amp;Z43&amp;ROW(Selecties!$C$47))  )),"")</f>
        <v/>
      </c>
      <c r="AC43" s="168" t="str">
        <f>IF($H43&lt;&gt;"",VLOOKUP($H43,Selecties!$E$4:$G$17,2,FALSE),"")</f>
        <v/>
      </c>
      <c r="AD43" s="168" t="str">
        <f>IF($H43&lt;&gt;"",VLOOKUP($H43,Selecties!$E$4:$G$17,3,FALSE),"")</f>
        <v/>
      </c>
    </row>
    <row r="44" spans="2:30" x14ac:dyDescent="0.2">
      <c r="B44" s="166">
        <f t="shared" si="2"/>
        <v>21</v>
      </c>
      <c r="C44" s="7"/>
      <c r="D44" s="180"/>
      <c r="E44" s="180"/>
      <c r="F44" s="186"/>
      <c r="G44" s="194"/>
      <c r="H44" s="195"/>
      <c r="I44" s="196"/>
      <c r="J44" s="196"/>
      <c r="K44" s="197"/>
      <c r="L44" s="204" t="str">
        <f t="shared" si="1"/>
        <v xml:space="preserve"> - </v>
      </c>
      <c r="M44" s="205" t="str">
        <f>IF(S44&lt;&gt;"",IF(I44=Selecties!$N$4,CONCATENATE(V44," ",W44," | ",X44," ",Y44," | ",AC44),"--"),"")</f>
        <v/>
      </c>
      <c r="N44" s="206" t="str">
        <f>IF(S44&lt;&gt;"",IF(J44=Selecties!$N$4,CONCATENATE(V44," ",W44," | ",X44," ",Y44," | ",AD44," ",AA44,AB44,"Kg"),"--"),"")</f>
        <v/>
      </c>
      <c r="O44" s="132"/>
      <c r="P44" s="132"/>
      <c r="R44" s="12" t="b">
        <f>AND($C44&lt;&gt;"",COUNTA($E44:$J44)=6,OR( AND($J44=Selecties!$N$4,$K44&lt;&gt;""), $J44=Selecties!$N$5))</f>
        <v>0</v>
      </c>
      <c r="S44" s="63" t="str">
        <f t="shared" si="0"/>
        <v/>
      </c>
      <c r="T44" s="173" t="str">
        <f>IF(  R44,  IF(   AND(I44=Selecties!$N$4,J44=Selecties!$N$4),    Selecties!$H$22,   IF(OR(I44=Selecties!$N$4,J44=Selecties!$N$4),Selecties!$H$21,"")),"")</f>
        <v/>
      </c>
      <c r="V44" s="12" t="str">
        <f>IF(   S44&lt;Selecties!$B$37,   Selecties!$C$37,   IF( S44&lt;Selecties!$B$38, Selecties!$C$38, IF(S44&lt;&gt;"",Selecties!$C$39,"")))</f>
        <v/>
      </c>
      <c r="W44" s="12" t="str">
        <f>IF(S44&lt;&gt;"",IF(S44&lt;Selecties!$B$37,IF(G44="M",Selecties!$D$37,Selecties!$E$37),IF(S44&lt;Selecties!$B$38,IF(G44="M",Selecties!$D$38,Selecties!$E$38),IF(G44="M",Selecties!$D$39,Selecties!$E$39))),"")</f>
        <v/>
      </c>
      <c r="X44" s="12" t="str">
        <f>IF(   S44&lt;Selecties!$B$37,   Selecties!$H$37,   IF( S44&lt;Selecties!$B$38, Selecties!$H$38, IF(S44&lt;&gt;"",Selecties!$H$39,"")))</f>
        <v/>
      </c>
      <c r="Y44" s="12" t="str">
        <f>IF(S44&lt;&gt;"",IF(S44&lt;Selecties!$B$37,IF(G44="M",Selecties!$I$37,Selecties!$J$37),IF(S44&lt;Selecties!$B$38,IF(G44="M",Selecties!$I$38,Selecties!$J$38),IF(G44="M",Selecties!$I$39,Selecties!$J$39))),"")</f>
        <v/>
      </c>
      <c r="Z44" s="12" t="str">
        <f>IF(AND(V44=Selecties!$C$37,W44=Selecties!$D$37),SUBSTITUTE(ADDRESS(1,COLUMN(Selecties!$C$47),4),"1",""),IF(AND(V44=Selecties!$C$37,W44=Selecties!$E$37),SUBSTITUTE(ADDRESS(1,COLUMN(Selecties!$D$47),4),"1",""),IF(AND(V44=Selecties!$C$38,W44=Selecties!$D$38),SUBSTITUTE(ADDRESS(1,COLUMN(Selecties!$E$47),4),"1",""),IF(AND(V44=Selecties!$C$38,W44=Selecties!$E$38),SUBSTITUTE(ADDRESS(1,COLUMN(Selecties!$F$47),4),"1",""),IF(AND(V44=Selecties!$C$39,W44=Selecties!$D$39),SUBSTITUTE(ADDRESS(1,COLUMN(Selecties!$G$47),4),"1",""),IF(AND(V44=Selecties!$C$39,W44=Selecties!$E$39),SUBSTITUTE(ADDRESS(1,COLUMN(Selecties!$H$47),4),"1",""),""))))))</f>
        <v/>
      </c>
      <c r="AA44" s="12" t="str">
        <f ca="1">IF(K44&lt;&gt;"",IF(K44&gt;=MAX(INDIRECT("Selecties!"&amp;Z44&amp;ROW(Selecties!$C$47)):INDIRECT("Selecties!"&amp;Z44&amp;ROW(Selecties!$C$57))),"+","-"),"")</f>
        <v/>
      </c>
      <c r="AB44" s="170" t="str">
        <f ca="1">IF(K44&lt;&gt;"",IF(   K44&lt;MIN(INDIRECT("Selecties!"&amp;Z44&amp;ROW(Selecties!$C$49)):INDIRECT("Selecties!"&amp;Z44&amp;ROW(Selecties!$C$57))),  MIN(INDIRECT("Selecties!"&amp;Z44&amp;ROW(Selecties!$C$49)):INDIRECT("Selecties!"&amp;Z44&amp;ROW(Selecties!$C$57))),IF(K44&gt;=MAX(INDIRECT("Selecties!"&amp;Z44&amp;ROW(Selecties!$C$49)):INDIRECT("Selecties!"&amp;Z44&amp;ROW(Selecties!$C$57))),MAX(INDIRECT("Selecties!"&amp;Z44&amp;ROW(Selecties!$C$49)):INDIRECT("Selecties!"&amp;Z44&amp;ROW(Selecties!$C$57))),VLOOKUP(K44,INDIRECT("Selecties!"&amp;Z44&amp;ROW(Selecties!$C$49)):INDIRECT("Selecties!"&amp;Z44&amp;ROW(Selecties!$C$57)),1)+INDIRECT("Selecties!"&amp;Z44&amp;ROW(Selecties!$C$47))  )),"")</f>
        <v/>
      </c>
      <c r="AC44" s="168" t="str">
        <f>IF($H44&lt;&gt;"",VLOOKUP($H44,Selecties!$E$4:$G$17,2,FALSE),"")</f>
        <v/>
      </c>
      <c r="AD44" s="168" t="str">
        <f>IF($H44&lt;&gt;"",VLOOKUP($H44,Selecties!$E$4:$G$17,3,FALSE),"")</f>
        <v/>
      </c>
    </row>
    <row r="45" spans="2:30" x14ac:dyDescent="0.2">
      <c r="B45" s="166">
        <f t="shared" si="2"/>
        <v>22</v>
      </c>
      <c r="C45" s="7"/>
      <c r="D45" s="180"/>
      <c r="E45" s="180"/>
      <c r="F45" s="186"/>
      <c r="G45" s="194"/>
      <c r="H45" s="195"/>
      <c r="I45" s="196"/>
      <c r="J45" s="196"/>
      <c r="K45" s="197"/>
      <c r="L45" s="204" t="str">
        <f t="shared" si="1"/>
        <v xml:space="preserve"> - </v>
      </c>
      <c r="M45" s="205" t="str">
        <f>IF(S45&lt;&gt;"",IF(I45=Selecties!$N$4,CONCATENATE(V45," ",W45," | ",X45," ",Y45," | ",AC45),"--"),"")</f>
        <v/>
      </c>
      <c r="N45" s="206" t="str">
        <f>IF(S45&lt;&gt;"",IF(J45=Selecties!$N$4,CONCATENATE(V45," ",W45," | ",X45," ",Y45," | ",AD45," ",AA45,AB45,"Kg"),"--"),"")</f>
        <v/>
      </c>
      <c r="O45" s="132"/>
      <c r="P45" s="132"/>
      <c r="R45" s="12" t="b">
        <f>AND($C45&lt;&gt;"",COUNTA($E45:$J45)=6,OR( AND($J45=Selecties!$N$4,$K45&lt;&gt;""), $J45=Selecties!$N$5))</f>
        <v>0</v>
      </c>
      <c r="S45" s="63" t="str">
        <f t="shared" si="0"/>
        <v/>
      </c>
      <c r="T45" s="173" t="str">
        <f>IF(  R45,  IF(   AND(I45=Selecties!$N$4,J45=Selecties!$N$4),    Selecties!$H$22,   IF(OR(I45=Selecties!$N$4,J45=Selecties!$N$4),Selecties!$H$21,"")),"")</f>
        <v/>
      </c>
      <c r="V45" s="12" t="str">
        <f>IF(   S45&lt;Selecties!$B$37,   Selecties!$C$37,   IF( S45&lt;Selecties!$B$38, Selecties!$C$38, IF(S45&lt;&gt;"",Selecties!$C$39,"")))</f>
        <v/>
      </c>
      <c r="W45" s="12" t="str">
        <f>IF(S45&lt;&gt;"",IF(S45&lt;Selecties!$B$37,IF(G45="M",Selecties!$D$37,Selecties!$E$37),IF(S45&lt;Selecties!$B$38,IF(G45="M",Selecties!$D$38,Selecties!$E$38),IF(G45="M",Selecties!$D$39,Selecties!$E$39))),"")</f>
        <v/>
      </c>
      <c r="X45" s="12" t="str">
        <f>IF(   S45&lt;Selecties!$B$37,   Selecties!$H$37,   IF( S45&lt;Selecties!$B$38, Selecties!$H$38, IF(S45&lt;&gt;"",Selecties!$H$39,"")))</f>
        <v/>
      </c>
      <c r="Y45" s="12" t="str">
        <f>IF(S45&lt;&gt;"",IF(S45&lt;Selecties!$B$37,IF(G45="M",Selecties!$I$37,Selecties!$J$37),IF(S45&lt;Selecties!$B$38,IF(G45="M",Selecties!$I$38,Selecties!$J$38),IF(G45="M",Selecties!$I$39,Selecties!$J$39))),"")</f>
        <v/>
      </c>
      <c r="Z45" s="12" t="str">
        <f>IF(AND(V45=Selecties!$C$37,W45=Selecties!$D$37),SUBSTITUTE(ADDRESS(1,COLUMN(Selecties!$C$47),4),"1",""),IF(AND(V45=Selecties!$C$37,W45=Selecties!$E$37),SUBSTITUTE(ADDRESS(1,COLUMN(Selecties!$D$47),4),"1",""),IF(AND(V45=Selecties!$C$38,W45=Selecties!$D$38),SUBSTITUTE(ADDRESS(1,COLUMN(Selecties!$E$47),4),"1",""),IF(AND(V45=Selecties!$C$38,W45=Selecties!$E$38),SUBSTITUTE(ADDRESS(1,COLUMN(Selecties!$F$47),4),"1",""),IF(AND(V45=Selecties!$C$39,W45=Selecties!$D$39),SUBSTITUTE(ADDRESS(1,COLUMN(Selecties!$G$47),4),"1",""),IF(AND(V45=Selecties!$C$39,W45=Selecties!$E$39),SUBSTITUTE(ADDRESS(1,COLUMN(Selecties!$H$47),4),"1",""),""))))))</f>
        <v/>
      </c>
      <c r="AA45" s="12" t="str">
        <f ca="1">IF(K45&lt;&gt;"",IF(K45&gt;=MAX(INDIRECT("Selecties!"&amp;Z45&amp;ROW(Selecties!$C$47)):INDIRECT("Selecties!"&amp;Z45&amp;ROW(Selecties!$C$57))),"+","-"),"")</f>
        <v/>
      </c>
      <c r="AB45" s="170" t="str">
        <f ca="1">IF(K45&lt;&gt;"",IF(   K45&lt;MIN(INDIRECT("Selecties!"&amp;Z45&amp;ROW(Selecties!$C$49)):INDIRECT("Selecties!"&amp;Z45&amp;ROW(Selecties!$C$57))),  MIN(INDIRECT("Selecties!"&amp;Z45&amp;ROW(Selecties!$C$49)):INDIRECT("Selecties!"&amp;Z45&amp;ROW(Selecties!$C$57))),IF(K45&gt;=MAX(INDIRECT("Selecties!"&amp;Z45&amp;ROW(Selecties!$C$49)):INDIRECT("Selecties!"&amp;Z45&amp;ROW(Selecties!$C$57))),MAX(INDIRECT("Selecties!"&amp;Z45&amp;ROW(Selecties!$C$49)):INDIRECT("Selecties!"&amp;Z45&amp;ROW(Selecties!$C$57))),VLOOKUP(K45,INDIRECT("Selecties!"&amp;Z45&amp;ROW(Selecties!$C$49)):INDIRECT("Selecties!"&amp;Z45&amp;ROW(Selecties!$C$57)),1)+INDIRECT("Selecties!"&amp;Z45&amp;ROW(Selecties!$C$47))  )),"")</f>
        <v/>
      </c>
      <c r="AC45" s="168" t="str">
        <f>IF($H45&lt;&gt;"",VLOOKUP($H45,Selecties!$E$4:$G$17,2,FALSE),"")</f>
        <v/>
      </c>
      <c r="AD45" s="168" t="str">
        <f>IF($H45&lt;&gt;"",VLOOKUP($H45,Selecties!$E$4:$G$17,3,FALSE),"")</f>
        <v/>
      </c>
    </row>
    <row r="46" spans="2:30" x14ac:dyDescent="0.2">
      <c r="B46" s="166">
        <f t="shared" si="2"/>
        <v>23</v>
      </c>
      <c r="C46" s="7"/>
      <c r="D46" s="180"/>
      <c r="E46" s="180"/>
      <c r="F46" s="186"/>
      <c r="G46" s="194"/>
      <c r="H46" s="195"/>
      <c r="I46" s="196"/>
      <c r="J46" s="196"/>
      <c r="K46" s="197"/>
      <c r="L46" s="204" t="str">
        <f t="shared" si="1"/>
        <v xml:space="preserve"> - </v>
      </c>
      <c r="M46" s="205" t="str">
        <f>IF(S46&lt;&gt;"",IF(I46=Selecties!$N$4,CONCATENATE(V46," ",W46," | ",X46," ",Y46," | ",AC46),"--"),"")</f>
        <v/>
      </c>
      <c r="N46" s="206" t="str">
        <f>IF(S46&lt;&gt;"",IF(J46=Selecties!$N$4,CONCATENATE(V46," ",W46," | ",X46," ",Y46," | ",AD46," ",AA46,AB46,"Kg"),"--"),"")</f>
        <v/>
      </c>
      <c r="O46" s="132"/>
      <c r="P46" s="132"/>
      <c r="R46" s="12" t="b">
        <f>AND($C46&lt;&gt;"",COUNTA($E46:$J46)=6,OR( AND($J46=Selecties!$N$4,$K46&lt;&gt;""), $J46=Selecties!$N$5))</f>
        <v>0</v>
      </c>
      <c r="S46" s="63" t="str">
        <f t="shared" si="0"/>
        <v/>
      </c>
      <c r="T46" s="173" t="str">
        <f>IF(  R46,  IF(   AND(I46=Selecties!$N$4,J46=Selecties!$N$4),    Selecties!$H$22,   IF(OR(I46=Selecties!$N$4,J46=Selecties!$N$4),Selecties!$H$21,"")),"")</f>
        <v/>
      </c>
      <c r="V46" s="12" t="str">
        <f>IF(   S46&lt;Selecties!$B$37,   Selecties!$C$37,   IF( S46&lt;Selecties!$B$38, Selecties!$C$38, IF(S46&lt;&gt;"",Selecties!$C$39,"")))</f>
        <v/>
      </c>
      <c r="W46" s="12" t="str">
        <f>IF(S46&lt;&gt;"",IF(S46&lt;Selecties!$B$37,IF(G46="M",Selecties!$D$37,Selecties!$E$37),IF(S46&lt;Selecties!$B$38,IF(G46="M",Selecties!$D$38,Selecties!$E$38),IF(G46="M",Selecties!$D$39,Selecties!$E$39))),"")</f>
        <v/>
      </c>
      <c r="X46" s="12" t="str">
        <f>IF(   S46&lt;Selecties!$B$37,   Selecties!$H$37,   IF( S46&lt;Selecties!$B$38, Selecties!$H$38, IF(S46&lt;&gt;"",Selecties!$H$39,"")))</f>
        <v/>
      </c>
      <c r="Y46" s="12" t="str">
        <f>IF(S46&lt;&gt;"",IF(S46&lt;Selecties!$B$37,IF(G46="M",Selecties!$I$37,Selecties!$J$37),IF(S46&lt;Selecties!$B$38,IF(G46="M",Selecties!$I$38,Selecties!$J$38),IF(G46="M",Selecties!$I$39,Selecties!$J$39))),"")</f>
        <v/>
      </c>
      <c r="Z46" s="12" t="str">
        <f>IF(AND(V46=Selecties!$C$37,W46=Selecties!$D$37),SUBSTITUTE(ADDRESS(1,COLUMN(Selecties!$C$47),4),"1",""),IF(AND(V46=Selecties!$C$37,W46=Selecties!$E$37),SUBSTITUTE(ADDRESS(1,COLUMN(Selecties!$D$47),4),"1",""),IF(AND(V46=Selecties!$C$38,W46=Selecties!$D$38),SUBSTITUTE(ADDRESS(1,COLUMN(Selecties!$E$47),4),"1",""),IF(AND(V46=Selecties!$C$38,W46=Selecties!$E$38),SUBSTITUTE(ADDRESS(1,COLUMN(Selecties!$F$47),4),"1",""),IF(AND(V46=Selecties!$C$39,W46=Selecties!$D$39),SUBSTITUTE(ADDRESS(1,COLUMN(Selecties!$G$47),4),"1",""),IF(AND(V46=Selecties!$C$39,W46=Selecties!$E$39),SUBSTITUTE(ADDRESS(1,COLUMN(Selecties!$H$47),4),"1",""),""))))))</f>
        <v/>
      </c>
      <c r="AA46" s="12" t="str">
        <f ca="1">IF(K46&lt;&gt;"",IF(K46&gt;=MAX(INDIRECT("Selecties!"&amp;Z46&amp;ROW(Selecties!$C$47)):INDIRECT("Selecties!"&amp;Z46&amp;ROW(Selecties!$C$57))),"+","-"),"")</f>
        <v/>
      </c>
      <c r="AB46" s="170" t="str">
        <f ca="1">IF(K46&lt;&gt;"",IF(   K46&lt;MIN(INDIRECT("Selecties!"&amp;Z46&amp;ROW(Selecties!$C$49)):INDIRECT("Selecties!"&amp;Z46&amp;ROW(Selecties!$C$57))),  MIN(INDIRECT("Selecties!"&amp;Z46&amp;ROW(Selecties!$C$49)):INDIRECT("Selecties!"&amp;Z46&amp;ROW(Selecties!$C$57))),IF(K46&gt;=MAX(INDIRECT("Selecties!"&amp;Z46&amp;ROW(Selecties!$C$49)):INDIRECT("Selecties!"&amp;Z46&amp;ROW(Selecties!$C$57))),MAX(INDIRECT("Selecties!"&amp;Z46&amp;ROW(Selecties!$C$49)):INDIRECT("Selecties!"&amp;Z46&amp;ROW(Selecties!$C$57))),VLOOKUP(K46,INDIRECT("Selecties!"&amp;Z46&amp;ROW(Selecties!$C$49)):INDIRECT("Selecties!"&amp;Z46&amp;ROW(Selecties!$C$57)),1)+INDIRECT("Selecties!"&amp;Z46&amp;ROW(Selecties!$C$47))  )),"")</f>
        <v/>
      </c>
      <c r="AC46" s="168" t="str">
        <f>IF($H46&lt;&gt;"",VLOOKUP($H46,Selecties!$E$4:$G$17,2,FALSE),"")</f>
        <v/>
      </c>
      <c r="AD46" s="168" t="str">
        <f>IF($H46&lt;&gt;"",VLOOKUP($H46,Selecties!$E$4:$G$17,3,FALSE),"")</f>
        <v/>
      </c>
    </row>
    <row r="47" spans="2:30" x14ac:dyDescent="0.2">
      <c r="B47" s="166">
        <f t="shared" si="2"/>
        <v>24</v>
      </c>
      <c r="C47" s="7"/>
      <c r="D47" s="180"/>
      <c r="E47" s="180"/>
      <c r="F47" s="186"/>
      <c r="G47" s="194"/>
      <c r="H47" s="195"/>
      <c r="I47" s="196"/>
      <c r="J47" s="196"/>
      <c r="K47" s="197"/>
      <c r="L47" s="204" t="str">
        <f t="shared" si="1"/>
        <v xml:space="preserve"> - </v>
      </c>
      <c r="M47" s="205" t="str">
        <f>IF(S47&lt;&gt;"",IF(I47=Selecties!$N$4,CONCATENATE(V47," ",W47," | ",X47," ",Y47," | ",AC47),"--"),"")</f>
        <v/>
      </c>
      <c r="N47" s="206" t="str">
        <f>IF(S47&lt;&gt;"",IF(J47=Selecties!$N$4,CONCATENATE(V47," ",W47," | ",X47," ",Y47," | ",AD47," ",AA47,AB47,"Kg"),"--"),"")</f>
        <v/>
      </c>
      <c r="O47" s="132"/>
      <c r="P47" s="132"/>
      <c r="R47" s="12" t="b">
        <f>AND($C47&lt;&gt;"",COUNTA($E47:$J47)=6,OR( AND($J47=Selecties!$N$4,$K47&lt;&gt;""), $J47=Selecties!$N$5))</f>
        <v>0</v>
      </c>
      <c r="S47" s="63" t="str">
        <f t="shared" si="0"/>
        <v/>
      </c>
      <c r="T47" s="173" t="str">
        <f>IF(  R47,  IF(   AND(I47=Selecties!$N$4,J47=Selecties!$N$4),    Selecties!$H$22,   IF(OR(I47=Selecties!$N$4,J47=Selecties!$N$4),Selecties!$H$21,"")),"")</f>
        <v/>
      </c>
      <c r="V47" s="12" t="str">
        <f>IF(   S47&lt;Selecties!$B$37,   Selecties!$C$37,   IF( S47&lt;Selecties!$B$38, Selecties!$C$38, IF(S47&lt;&gt;"",Selecties!$C$39,"")))</f>
        <v/>
      </c>
      <c r="W47" s="12" t="str">
        <f>IF(S47&lt;&gt;"",IF(S47&lt;Selecties!$B$37,IF(G47="M",Selecties!$D$37,Selecties!$E$37),IF(S47&lt;Selecties!$B$38,IF(G47="M",Selecties!$D$38,Selecties!$E$38),IF(G47="M",Selecties!$D$39,Selecties!$E$39))),"")</f>
        <v/>
      </c>
      <c r="X47" s="12" t="str">
        <f>IF(   S47&lt;Selecties!$B$37,   Selecties!$H$37,   IF( S47&lt;Selecties!$B$38, Selecties!$H$38, IF(S47&lt;&gt;"",Selecties!$H$39,"")))</f>
        <v/>
      </c>
      <c r="Y47" s="12" t="str">
        <f>IF(S47&lt;&gt;"",IF(S47&lt;Selecties!$B$37,IF(G47="M",Selecties!$I$37,Selecties!$J$37),IF(S47&lt;Selecties!$B$38,IF(G47="M",Selecties!$I$38,Selecties!$J$38),IF(G47="M",Selecties!$I$39,Selecties!$J$39))),"")</f>
        <v/>
      </c>
      <c r="Z47" s="12" t="str">
        <f>IF(AND(V47=Selecties!$C$37,W47=Selecties!$D$37),SUBSTITUTE(ADDRESS(1,COLUMN(Selecties!$C$47),4),"1",""),IF(AND(V47=Selecties!$C$37,W47=Selecties!$E$37),SUBSTITUTE(ADDRESS(1,COLUMN(Selecties!$D$47),4),"1",""),IF(AND(V47=Selecties!$C$38,W47=Selecties!$D$38),SUBSTITUTE(ADDRESS(1,COLUMN(Selecties!$E$47),4),"1",""),IF(AND(V47=Selecties!$C$38,W47=Selecties!$E$38),SUBSTITUTE(ADDRESS(1,COLUMN(Selecties!$F$47),4),"1",""),IF(AND(V47=Selecties!$C$39,W47=Selecties!$D$39),SUBSTITUTE(ADDRESS(1,COLUMN(Selecties!$G$47),4),"1",""),IF(AND(V47=Selecties!$C$39,W47=Selecties!$E$39),SUBSTITUTE(ADDRESS(1,COLUMN(Selecties!$H$47),4),"1",""),""))))))</f>
        <v/>
      </c>
      <c r="AA47" s="12" t="str">
        <f ca="1">IF(K47&lt;&gt;"",IF(K47&gt;=MAX(INDIRECT("Selecties!"&amp;Z47&amp;ROW(Selecties!$C$47)):INDIRECT("Selecties!"&amp;Z47&amp;ROW(Selecties!$C$57))),"+","-"),"")</f>
        <v/>
      </c>
      <c r="AB47" s="170" t="str">
        <f ca="1">IF(K47&lt;&gt;"",IF(   K47&lt;MIN(INDIRECT("Selecties!"&amp;Z47&amp;ROW(Selecties!$C$49)):INDIRECT("Selecties!"&amp;Z47&amp;ROW(Selecties!$C$57))),  MIN(INDIRECT("Selecties!"&amp;Z47&amp;ROW(Selecties!$C$49)):INDIRECT("Selecties!"&amp;Z47&amp;ROW(Selecties!$C$57))),IF(K47&gt;=MAX(INDIRECT("Selecties!"&amp;Z47&amp;ROW(Selecties!$C$49)):INDIRECT("Selecties!"&amp;Z47&amp;ROW(Selecties!$C$57))),MAX(INDIRECT("Selecties!"&amp;Z47&amp;ROW(Selecties!$C$49)):INDIRECT("Selecties!"&amp;Z47&amp;ROW(Selecties!$C$57))),VLOOKUP(K47,INDIRECT("Selecties!"&amp;Z47&amp;ROW(Selecties!$C$49)):INDIRECT("Selecties!"&amp;Z47&amp;ROW(Selecties!$C$57)),1)+INDIRECT("Selecties!"&amp;Z47&amp;ROW(Selecties!$C$47))  )),"")</f>
        <v/>
      </c>
      <c r="AC47" s="168" t="str">
        <f>IF($H47&lt;&gt;"",VLOOKUP($H47,Selecties!$E$4:$G$17,2,FALSE),"")</f>
        <v/>
      </c>
      <c r="AD47" s="168" t="str">
        <f>IF($H47&lt;&gt;"",VLOOKUP($H47,Selecties!$E$4:$G$17,3,FALSE),"")</f>
        <v/>
      </c>
    </row>
    <row r="48" spans="2:30" x14ac:dyDescent="0.2">
      <c r="B48" s="166">
        <f t="shared" si="2"/>
        <v>25</v>
      </c>
      <c r="C48" s="7"/>
      <c r="D48" s="180"/>
      <c r="E48" s="180"/>
      <c r="F48" s="186"/>
      <c r="G48" s="194"/>
      <c r="H48" s="195"/>
      <c r="I48" s="196"/>
      <c r="J48" s="196"/>
      <c r="K48" s="197"/>
      <c r="L48" s="204" t="str">
        <f t="shared" si="1"/>
        <v xml:space="preserve"> - </v>
      </c>
      <c r="M48" s="205" t="str">
        <f>IF(S48&lt;&gt;"",IF(I48=Selecties!$N$4,CONCATENATE(V48," ",W48," | ",X48," ",Y48," | ",AC48),"--"),"")</f>
        <v/>
      </c>
      <c r="N48" s="206" t="str">
        <f>IF(S48&lt;&gt;"",IF(J48=Selecties!$N$4,CONCATENATE(V48," ",W48," | ",X48," ",Y48," | ",AD48," ",AA48,AB48,"Kg"),"--"),"")</f>
        <v/>
      </c>
      <c r="O48" s="132"/>
      <c r="P48" s="132"/>
      <c r="R48" s="12" t="b">
        <f>AND($C48&lt;&gt;"",COUNTA($E48:$J48)=6,OR( AND($J48=Selecties!$N$4,$K48&lt;&gt;""), $J48=Selecties!$N$5))</f>
        <v>0</v>
      </c>
      <c r="S48" s="63" t="str">
        <f t="shared" si="0"/>
        <v/>
      </c>
      <c r="T48" s="173" t="str">
        <f>IF(  R48,  IF(   AND(I48=Selecties!$N$4,J48=Selecties!$N$4),    Selecties!$H$22,   IF(OR(I48=Selecties!$N$4,J48=Selecties!$N$4),Selecties!$H$21,"")),"")</f>
        <v/>
      </c>
      <c r="V48" s="12" t="str">
        <f>IF(   S48&lt;Selecties!$B$37,   Selecties!$C$37,   IF( S48&lt;Selecties!$B$38, Selecties!$C$38, IF(S48&lt;&gt;"",Selecties!$C$39,"")))</f>
        <v/>
      </c>
      <c r="W48" s="12" t="str">
        <f>IF(S48&lt;&gt;"",IF(S48&lt;Selecties!$B$37,IF(G48="M",Selecties!$D$37,Selecties!$E$37),IF(S48&lt;Selecties!$B$38,IF(G48="M",Selecties!$D$38,Selecties!$E$38),IF(G48="M",Selecties!$D$39,Selecties!$E$39))),"")</f>
        <v/>
      </c>
      <c r="X48" s="12" t="str">
        <f>IF(   S48&lt;Selecties!$B$37,   Selecties!$H$37,   IF( S48&lt;Selecties!$B$38, Selecties!$H$38, IF(S48&lt;&gt;"",Selecties!$H$39,"")))</f>
        <v/>
      </c>
      <c r="Y48" s="12" t="str">
        <f>IF(S48&lt;&gt;"",IF(S48&lt;Selecties!$B$37,IF(G48="M",Selecties!$I$37,Selecties!$J$37),IF(S48&lt;Selecties!$B$38,IF(G48="M",Selecties!$I$38,Selecties!$J$38),IF(G48="M",Selecties!$I$39,Selecties!$J$39))),"")</f>
        <v/>
      </c>
      <c r="Z48" s="12" t="str">
        <f>IF(AND(V48=Selecties!$C$37,W48=Selecties!$D$37),SUBSTITUTE(ADDRESS(1,COLUMN(Selecties!$C$47),4),"1",""),IF(AND(V48=Selecties!$C$37,W48=Selecties!$E$37),SUBSTITUTE(ADDRESS(1,COLUMN(Selecties!$D$47),4),"1",""),IF(AND(V48=Selecties!$C$38,W48=Selecties!$D$38),SUBSTITUTE(ADDRESS(1,COLUMN(Selecties!$E$47),4),"1",""),IF(AND(V48=Selecties!$C$38,W48=Selecties!$E$38),SUBSTITUTE(ADDRESS(1,COLUMN(Selecties!$F$47),4),"1",""),IF(AND(V48=Selecties!$C$39,W48=Selecties!$D$39),SUBSTITUTE(ADDRESS(1,COLUMN(Selecties!$G$47),4),"1",""),IF(AND(V48=Selecties!$C$39,W48=Selecties!$E$39),SUBSTITUTE(ADDRESS(1,COLUMN(Selecties!$H$47),4),"1",""),""))))))</f>
        <v/>
      </c>
      <c r="AA48" s="12" t="str">
        <f ca="1">IF(K48&lt;&gt;"",IF(K48&gt;=MAX(INDIRECT("Selecties!"&amp;Z48&amp;ROW(Selecties!$C$47)):INDIRECT("Selecties!"&amp;Z48&amp;ROW(Selecties!$C$57))),"+","-"),"")</f>
        <v/>
      </c>
      <c r="AB48" s="170" t="str">
        <f ca="1">IF(K48&lt;&gt;"",IF(   K48&lt;MIN(INDIRECT("Selecties!"&amp;Z48&amp;ROW(Selecties!$C$49)):INDIRECT("Selecties!"&amp;Z48&amp;ROW(Selecties!$C$57))),  MIN(INDIRECT("Selecties!"&amp;Z48&amp;ROW(Selecties!$C$49)):INDIRECT("Selecties!"&amp;Z48&amp;ROW(Selecties!$C$57))),IF(K48&gt;=MAX(INDIRECT("Selecties!"&amp;Z48&amp;ROW(Selecties!$C$49)):INDIRECT("Selecties!"&amp;Z48&amp;ROW(Selecties!$C$57))),MAX(INDIRECT("Selecties!"&amp;Z48&amp;ROW(Selecties!$C$49)):INDIRECT("Selecties!"&amp;Z48&amp;ROW(Selecties!$C$57))),VLOOKUP(K48,INDIRECT("Selecties!"&amp;Z48&amp;ROW(Selecties!$C$49)):INDIRECT("Selecties!"&amp;Z48&amp;ROW(Selecties!$C$57)),1)+INDIRECT("Selecties!"&amp;Z48&amp;ROW(Selecties!$C$47))  )),"")</f>
        <v/>
      </c>
      <c r="AC48" s="168" t="str">
        <f>IF($H48&lt;&gt;"",VLOOKUP($H48,Selecties!$E$4:$G$17,2,FALSE),"")</f>
        <v/>
      </c>
      <c r="AD48" s="168" t="str">
        <f>IF($H48&lt;&gt;"",VLOOKUP($H48,Selecties!$E$4:$G$17,3,FALSE),"")</f>
        <v/>
      </c>
    </row>
    <row r="49" spans="2:30" x14ac:dyDescent="0.2">
      <c r="B49" s="166">
        <f t="shared" si="2"/>
        <v>26</v>
      </c>
      <c r="C49" s="7"/>
      <c r="D49" s="180"/>
      <c r="E49" s="180"/>
      <c r="F49" s="186"/>
      <c r="G49" s="194"/>
      <c r="H49" s="195"/>
      <c r="I49" s="196"/>
      <c r="J49" s="196"/>
      <c r="K49" s="197"/>
      <c r="L49" s="204" t="str">
        <f t="shared" si="1"/>
        <v xml:space="preserve"> - </v>
      </c>
      <c r="M49" s="205" t="str">
        <f>IF(S49&lt;&gt;"",IF(I49=Selecties!$N$4,CONCATENATE(V49," ",W49," | ",X49," ",Y49," | ",AC49),"--"),"")</f>
        <v/>
      </c>
      <c r="N49" s="206" t="str">
        <f>IF(S49&lt;&gt;"",IF(J49=Selecties!$N$4,CONCATENATE(V49," ",W49," | ",X49," ",Y49," | ",AD49," ",AA49,AB49,"Kg"),"--"),"")</f>
        <v/>
      </c>
      <c r="O49" s="132"/>
      <c r="P49" s="132"/>
      <c r="R49" s="12" t="b">
        <f>AND($C49&lt;&gt;"",COUNTA($E49:$J49)=6,OR( AND($J49=Selecties!$N$4,$K49&lt;&gt;""), $J49=Selecties!$N$5))</f>
        <v>0</v>
      </c>
      <c r="S49" s="63" t="str">
        <f t="shared" si="0"/>
        <v/>
      </c>
      <c r="T49" s="173" t="str">
        <f>IF(  R49,  IF(   AND(I49=Selecties!$N$4,J49=Selecties!$N$4),    Selecties!$H$22,   IF(OR(I49=Selecties!$N$4,J49=Selecties!$N$4),Selecties!$H$21,"")),"")</f>
        <v/>
      </c>
      <c r="V49" s="12" t="str">
        <f>IF(   S49&lt;Selecties!$B$37,   Selecties!$C$37,   IF( S49&lt;Selecties!$B$38, Selecties!$C$38, IF(S49&lt;&gt;"",Selecties!$C$39,"")))</f>
        <v/>
      </c>
      <c r="W49" s="12" t="str">
        <f>IF(S49&lt;&gt;"",IF(S49&lt;Selecties!$B$37,IF(G49="M",Selecties!$D$37,Selecties!$E$37),IF(S49&lt;Selecties!$B$38,IF(G49="M",Selecties!$D$38,Selecties!$E$38),IF(G49="M",Selecties!$D$39,Selecties!$E$39))),"")</f>
        <v/>
      </c>
      <c r="X49" s="12" t="str">
        <f>IF(   S49&lt;Selecties!$B$37,   Selecties!$H$37,   IF( S49&lt;Selecties!$B$38, Selecties!$H$38, IF(S49&lt;&gt;"",Selecties!$H$39,"")))</f>
        <v/>
      </c>
      <c r="Y49" s="12" t="str">
        <f>IF(S49&lt;&gt;"",IF(S49&lt;Selecties!$B$37,IF(G49="M",Selecties!$I$37,Selecties!$J$37),IF(S49&lt;Selecties!$B$38,IF(G49="M",Selecties!$I$38,Selecties!$J$38),IF(G49="M",Selecties!$I$39,Selecties!$J$39))),"")</f>
        <v/>
      </c>
      <c r="Z49" s="12" t="str">
        <f>IF(AND(V49=Selecties!$C$37,W49=Selecties!$D$37),SUBSTITUTE(ADDRESS(1,COLUMN(Selecties!$C$47),4),"1",""),IF(AND(V49=Selecties!$C$37,W49=Selecties!$E$37),SUBSTITUTE(ADDRESS(1,COLUMN(Selecties!$D$47),4),"1",""),IF(AND(V49=Selecties!$C$38,W49=Selecties!$D$38),SUBSTITUTE(ADDRESS(1,COLUMN(Selecties!$E$47),4),"1",""),IF(AND(V49=Selecties!$C$38,W49=Selecties!$E$38),SUBSTITUTE(ADDRESS(1,COLUMN(Selecties!$F$47),4),"1",""),IF(AND(V49=Selecties!$C$39,W49=Selecties!$D$39),SUBSTITUTE(ADDRESS(1,COLUMN(Selecties!$G$47),4),"1",""),IF(AND(V49=Selecties!$C$39,W49=Selecties!$E$39),SUBSTITUTE(ADDRESS(1,COLUMN(Selecties!$H$47),4),"1",""),""))))))</f>
        <v/>
      </c>
      <c r="AA49" s="12" t="str">
        <f ca="1">IF(K49&lt;&gt;"",IF(K49&gt;=MAX(INDIRECT("Selecties!"&amp;Z49&amp;ROW(Selecties!$C$47)):INDIRECT("Selecties!"&amp;Z49&amp;ROW(Selecties!$C$57))),"+","-"),"")</f>
        <v/>
      </c>
      <c r="AB49" s="170" t="str">
        <f ca="1">IF(K49&lt;&gt;"",IF(   K49&lt;MIN(INDIRECT("Selecties!"&amp;Z49&amp;ROW(Selecties!$C$49)):INDIRECT("Selecties!"&amp;Z49&amp;ROW(Selecties!$C$57))),  MIN(INDIRECT("Selecties!"&amp;Z49&amp;ROW(Selecties!$C$49)):INDIRECT("Selecties!"&amp;Z49&amp;ROW(Selecties!$C$57))),IF(K49&gt;=MAX(INDIRECT("Selecties!"&amp;Z49&amp;ROW(Selecties!$C$49)):INDIRECT("Selecties!"&amp;Z49&amp;ROW(Selecties!$C$57))),MAX(INDIRECT("Selecties!"&amp;Z49&amp;ROW(Selecties!$C$49)):INDIRECT("Selecties!"&amp;Z49&amp;ROW(Selecties!$C$57))),VLOOKUP(K49,INDIRECT("Selecties!"&amp;Z49&amp;ROW(Selecties!$C$49)):INDIRECT("Selecties!"&amp;Z49&amp;ROW(Selecties!$C$57)),1)+INDIRECT("Selecties!"&amp;Z49&amp;ROW(Selecties!$C$47))  )),"")</f>
        <v/>
      </c>
      <c r="AC49" s="168" t="str">
        <f>IF($H49&lt;&gt;"",VLOOKUP($H49,Selecties!$E$4:$G$17,2,FALSE),"")</f>
        <v/>
      </c>
      <c r="AD49" s="168" t="str">
        <f>IF($H49&lt;&gt;"",VLOOKUP($H49,Selecties!$E$4:$G$17,3,FALSE),"")</f>
        <v/>
      </c>
    </row>
    <row r="50" spans="2:30" x14ac:dyDescent="0.2">
      <c r="B50" s="166">
        <f t="shared" si="2"/>
        <v>27</v>
      </c>
      <c r="C50" s="7"/>
      <c r="D50" s="180"/>
      <c r="E50" s="180"/>
      <c r="F50" s="186"/>
      <c r="G50" s="194"/>
      <c r="H50" s="195"/>
      <c r="I50" s="196"/>
      <c r="J50" s="196"/>
      <c r="K50" s="197"/>
      <c r="L50" s="204" t="str">
        <f t="shared" si="1"/>
        <v xml:space="preserve"> - </v>
      </c>
      <c r="M50" s="205" t="str">
        <f>IF(S50&lt;&gt;"",IF(I50=Selecties!$N$4,CONCATENATE(V50," ",W50," | ",X50," ",Y50," | ",AC50),"--"),"")</f>
        <v/>
      </c>
      <c r="N50" s="206" t="str">
        <f>IF(S50&lt;&gt;"",IF(J50=Selecties!$N$4,CONCATENATE(V50," ",W50," | ",X50," ",Y50," | ",AD50," ",AA50,AB50,"Kg"),"--"),"")</f>
        <v/>
      </c>
      <c r="O50" s="132"/>
      <c r="P50" s="132"/>
      <c r="R50" s="12" t="b">
        <f>AND($C50&lt;&gt;"",COUNTA($E50:$J50)=6,OR( AND($J50=Selecties!$N$4,$K50&lt;&gt;""), $J50=Selecties!$N$5))</f>
        <v>0</v>
      </c>
      <c r="S50" s="63" t="str">
        <f t="shared" si="0"/>
        <v/>
      </c>
      <c r="T50" s="173" t="str">
        <f>IF(  R50,  IF(   AND(I50=Selecties!$N$4,J50=Selecties!$N$4),    Selecties!$H$22,   IF(OR(I50=Selecties!$N$4,J50=Selecties!$N$4),Selecties!$H$21,"")),"")</f>
        <v/>
      </c>
      <c r="V50" s="12" t="str">
        <f>IF(   S50&lt;Selecties!$B$37,   Selecties!$C$37,   IF( S50&lt;Selecties!$B$38, Selecties!$C$38, IF(S50&lt;&gt;"",Selecties!$C$39,"")))</f>
        <v/>
      </c>
      <c r="W50" s="12" t="str">
        <f>IF(S50&lt;&gt;"",IF(S50&lt;Selecties!$B$37,IF(G50="M",Selecties!$D$37,Selecties!$E$37),IF(S50&lt;Selecties!$B$38,IF(G50="M",Selecties!$D$38,Selecties!$E$38),IF(G50="M",Selecties!$D$39,Selecties!$E$39))),"")</f>
        <v/>
      </c>
      <c r="X50" s="12" t="str">
        <f>IF(   S50&lt;Selecties!$B$37,   Selecties!$H$37,   IF( S50&lt;Selecties!$B$38, Selecties!$H$38, IF(S50&lt;&gt;"",Selecties!$H$39,"")))</f>
        <v/>
      </c>
      <c r="Y50" s="12" t="str">
        <f>IF(S50&lt;&gt;"",IF(S50&lt;Selecties!$B$37,IF(G50="M",Selecties!$I$37,Selecties!$J$37),IF(S50&lt;Selecties!$B$38,IF(G50="M",Selecties!$I$38,Selecties!$J$38),IF(G50="M",Selecties!$I$39,Selecties!$J$39))),"")</f>
        <v/>
      </c>
      <c r="Z50" s="12" t="str">
        <f>IF(AND(V50=Selecties!$C$37,W50=Selecties!$D$37),SUBSTITUTE(ADDRESS(1,COLUMN(Selecties!$C$47),4),"1",""),IF(AND(V50=Selecties!$C$37,W50=Selecties!$E$37),SUBSTITUTE(ADDRESS(1,COLUMN(Selecties!$D$47),4),"1",""),IF(AND(V50=Selecties!$C$38,W50=Selecties!$D$38),SUBSTITUTE(ADDRESS(1,COLUMN(Selecties!$E$47),4),"1",""),IF(AND(V50=Selecties!$C$38,W50=Selecties!$E$38),SUBSTITUTE(ADDRESS(1,COLUMN(Selecties!$F$47),4),"1",""),IF(AND(V50=Selecties!$C$39,W50=Selecties!$D$39),SUBSTITUTE(ADDRESS(1,COLUMN(Selecties!$G$47),4),"1",""),IF(AND(V50=Selecties!$C$39,W50=Selecties!$E$39),SUBSTITUTE(ADDRESS(1,COLUMN(Selecties!$H$47),4),"1",""),""))))))</f>
        <v/>
      </c>
      <c r="AA50" s="12" t="str">
        <f ca="1">IF(K50&lt;&gt;"",IF(K50&gt;=MAX(INDIRECT("Selecties!"&amp;Z50&amp;ROW(Selecties!$C$47)):INDIRECT("Selecties!"&amp;Z50&amp;ROW(Selecties!$C$57))),"+","-"),"")</f>
        <v/>
      </c>
      <c r="AB50" s="170" t="str">
        <f ca="1">IF(K50&lt;&gt;"",IF(   K50&lt;MIN(INDIRECT("Selecties!"&amp;Z50&amp;ROW(Selecties!$C$49)):INDIRECT("Selecties!"&amp;Z50&amp;ROW(Selecties!$C$57))),  MIN(INDIRECT("Selecties!"&amp;Z50&amp;ROW(Selecties!$C$49)):INDIRECT("Selecties!"&amp;Z50&amp;ROW(Selecties!$C$57))),IF(K50&gt;=MAX(INDIRECT("Selecties!"&amp;Z50&amp;ROW(Selecties!$C$49)):INDIRECT("Selecties!"&amp;Z50&amp;ROW(Selecties!$C$57))),MAX(INDIRECT("Selecties!"&amp;Z50&amp;ROW(Selecties!$C$49)):INDIRECT("Selecties!"&amp;Z50&amp;ROW(Selecties!$C$57))),VLOOKUP(K50,INDIRECT("Selecties!"&amp;Z50&amp;ROW(Selecties!$C$49)):INDIRECT("Selecties!"&amp;Z50&amp;ROW(Selecties!$C$57)),1)+INDIRECT("Selecties!"&amp;Z50&amp;ROW(Selecties!$C$47))  )),"")</f>
        <v/>
      </c>
      <c r="AC50" s="168" t="str">
        <f>IF($H50&lt;&gt;"",VLOOKUP($H50,Selecties!$E$4:$G$17,2,FALSE),"")</f>
        <v/>
      </c>
      <c r="AD50" s="168" t="str">
        <f>IF($H50&lt;&gt;"",VLOOKUP($H50,Selecties!$E$4:$G$17,3,FALSE),"")</f>
        <v/>
      </c>
    </row>
    <row r="51" spans="2:30" x14ac:dyDescent="0.2">
      <c r="B51" s="166">
        <f t="shared" si="2"/>
        <v>28</v>
      </c>
      <c r="C51" s="7"/>
      <c r="D51" s="180"/>
      <c r="E51" s="180"/>
      <c r="F51" s="186"/>
      <c r="G51" s="194"/>
      <c r="H51" s="195"/>
      <c r="I51" s="196"/>
      <c r="J51" s="196"/>
      <c r="K51" s="197"/>
      <c r="L51" s="204" t="str">
        <f t="shared" si="1"/>
        <v xml:space="preserve"> - </v>
      </c>
      <c r="M51" s="205" t="str">
        <f>IF(S51&lt;&gt;"",IF(I51=Selecties!$N$4,CONCATENATE(V51," ",W51," | ",X51," ",Y51," | ",AC51),"--"),"")</f>
        <v/>
      </c>
      <c r="N51" s="206" t="str">
        <f>IF(S51&lt;&gt;"",IF(J51=Selecties!$N$4,CONCATENATE(V51," ",W51," | ",X51," ",Y51," | ",AD51," ",AA51,AB51,"Kg"),"--"),"")</f>
        <v/>
      </c>
      <c r="O51" s="132"/>
      <c r="P51" s="132"/>
      <c r="R51" s="12" t="b">
        <f>AND($C51&lt;&gt;"",COUNTA($E51:$J51)=6,OR( AND($J51=Selecties!$N$4,$K51&lt;&gt;""), $J51=Selecties!$N$5))</f>
        <v>0</v>
      </c>
      <c r="S51" s="63" t="str">
        <f t="shared" si="0"/>
        <v/>
      </c>
      <c r="T51" s="173" t="str">
        <f>IF(  R51,  IF(   AND(I51=Selecties!$N$4,J51=Selecties!$N$4),    Selecties!$H$22,   IF(OR(I51=Selecties!$N$4,J51=Selecties!$N$4),Selecties!$H$21,"")),"")</f>
        <v/>
      </c>
      <c r="V51" s="12" t="str">
        <f>IF(   S51&lt;Selecties!$B$37,   Selecties!$C$37,   IF( S51&lt;Selecties!$B$38, Selecties!$C$38, IF(S51&lt;&gt;"",Selecties!$C$39,"")))</f>
        <v/>
      </c>
      <c r="W51" s="12" t="str">
        <f>IF(S51&lt;&gt;"",IF(S51&lt;Selecties!$B$37,IF(G51="M",Selecties!$D$37,Selecties!$E$37),IF(S51&lt;Selecties!$B$38,IF(G51="M",Selecties!$D$38,Selecties!$E$38),IF(G51="M",Selecties!$D$39,Selecties!$E$39))),"")</f>
        <v/>
      </c>
      <c r="X51" s="12" t="str">
        <f>IF(   S51&lt;Selecties!$B$37,   Selecties!$H$37,   IF( S51&lt;Selecties!$B$38, Selecties!$H$38, IF(S51&lt;&gt;"",Selecties!$H$39,"")))</f>
        <v/>
      </c>
      <c r="Y51" s="12" t="str">
        <f>IF(S51&lt;&gt;"",IF(S51&lt;Selecties!$B$37,IF(G51="M",Selecties!$I$37,Selecties!$J$37),IF(S51&lt;Selecties!$B$38,IF(G51="M",Selecties!$I$38,Selecties!$J$38),IF(G51="M",Selecties!$I$39,Selecties!$J$39))),"")</f>
        <v/>
      </c>
      <c r="Z51" s="12" t="str">
        <f>IF(AND(V51=Selecties!$C$37,W51=Selecties!$D$37),SUBSTITUTE(ADDRESS(1,COLUMN(Selecties!$C$47),4),"1",""),IF(AND(V51=Selecties!$C$37,W51=Selecties!$E$37),SUBSTITUTE(ADDRESS(1,COLUMN(Selecties!$D$47),4),"1",""),IF(AND(V51=Selecties!$C$38,W51=Selecties!$D$38),SUBSTITUTE(ADDRESS(1,COLUMN(Selecties!$E$47),4),"1",""),IF(AND(V51=Selecties!$C$38,W51=Selecties!$E$38),SUBSTITUTE(ADDRESS(1,COLUMN(Selecties!$F$47),4),"1",""),IF(AND(V51=Selecties!$C$39,W51=Selecties!$D$39),SUBSTITUTE(ADDRESS(1,COLUMN(Selecties!$G$47),4),"1",""),IF(AND(V51=Selecties!$C$39,W51=Selecties!$E$39),SUBSTITUTE(ADDRESS(1,COLUMN(Selecties!$H$47),4),"1",""),""))))))</f>
        <v/>
      </c>
      <c r="AA51" s="12" t="str">
        <f ca="1">IF(K51&lt;&gt;"",IF(K51&gt;=MAX(INDIRECT("Selecties!"&amp;Z51&amp;ROW(Selecties!$C$47)):INDIRECT("Selecties!"&amp;Z51&amp;ROW(Selecties!$C$57))),"+","-"),"")</f>
        <v/>
      </c>
      <c r="AB51" s="170" t="str">
        <f ca="1">IF(K51&lt;&gt;"",IF(   K51&lt;MIN(INDIRECT("Selecties!"&amp;Z51&amp;ROW(Selecties!$C$49)):INDIRECT("Selecties!"&amp;Z51&amp;ROW(Selecties!$C$57))),  MIN(INDIRECT("Selecties!"&amp;Z51&amp;ROW(Selecties!$C$49)):INDIRECT("Selecties!"&amp;Z51&amp;ROW(Selecties!$C$57))),IF(K51&gt;=MAX(INDIRECT("Selecties!"&amp;Z51&amp;ROW(Selecties!$C$49)):INDIRECT("Selecties!"&amp;Z51&amp;ROW(Selecties!$C$57))),MAX(INDIRECT("Selecties!"&amp;Z51&amp;ROW(Selecties!$C$49)):INDIRECT("Selecties!"&amp;Z51&amp;ROW(Selecties!$C$57))),VLOOKUP(K51,INDIRECT("Selecties!"&amp;Z51&amp;ROW(Selecties!$C$49)):INDIRECT("Selecties!"&amp;Z51&amp;ROW(Selecties!$C$57)),1)+INDIRECT("Selecties!"&amp;Z51&amp;ROW(Selecties!$C$47))  )),"")</f>
        <v/>
      </c>
      <c r="AC51" s="168" t="str">
        <f>IF($H51&lt;&gt;"",VLOOKUP($H51,Selecties!$E$4:$G$17,2,FALSE),"")</f>
        <v/>
      </c>
      <c r="AD51" s="168" t="str">
        <f>IF($H51&lt;&gt;"",VLOOKUP($H51,Selecties!$E$4:$G$17,3,FALSE),"")</f>
        <v/>
      </c>
    </row>
    <row r="52" spans="2:30" x14ac:dyDescent="0.2">
      <c r="B52" s="166">
        <f t="shared" si="2"/>
        <v>29</v>
      </c>
      <c r="C52" s="7"/>
      <c r="D52" s="180"/>
      <c r="E52" s="180"/>
      <c r="F52" s="186"/>
      <c r="G52" s="194"/>
      <c r="H52" s="195"/>
      <c r="I52" s="196"/>
      <c r="J52" s="196"/>
      <c r="K52" s="197"/>
      <c r="L52" s="204" t="str">
        <f t="shared" si="1"/>
        <v xml:space="preserve"> - </v>
      </c>
      <c r="M52" s="205" t="str">
        <f>IF(S52&lt;&gt;"",IF(I52=Selecties!$N$4,CONCATENATE(V52," ",W52," | ",X52," ",Y52," | ",AC52),"--"),"")</f>
        <v/>
      </c>
      <c r="N52" s="206" t="str">
        <f>IF(S52&lt;&gt;"",IF(J52=Selecties!$N$4,CONCATENATE(V52," ",W52," | ",X52," ",Y52," | ",AD52," ",AA52,AB52,"Kg"),"--"),"")</f>
        <v/>
      </c>
      <c r="O52" s="132"/>
      <c r="P52" s="132"/>
      <c r="R52" s="12" t="b">
        <f>AND($C52&lt;&gt;"",COUNTA($E52:$J52)=6,OR( AND($J52=Selecties!$N$4,$K52&lt;&gt;""), $J52=Selecties!$N$5))</f>
        <v>0</v>
      </c>
      <c r="S52" s="63" t="str">
        <f t="shared" si="0"/>
        <v/>
      </c>
      <c r="T52" s="173" t="str">
        <f>IF(  R52,  IF(   AND(I52=Selecties!$N$4,J52=Selecties!$N$4),    Selecties!$H$22,   IF(OR(I52=Selecties!$N$4,J52=Selecties!$N$4),Selecties!$H$21,"")),"")</f>
        <v/>
      </c>
      <c r="V52" s="12" t="str">
        <f>IF(   S52&lt;Selecties!$B$37,   Selecties!$C$37,   IF( S52&lt;Selecties!$B$38, Selecties!$C$38, IF(S52&lt;&gt;"",Selecties!$C$39,"")))</f>
        <v/>
      </c>
      <c r="W52" s="12" t="str">
        <f>IF(S52&lt;&gt;"",IF(S52&lt;Selecties!$B$37,IF(G52="M",Selecties!$D$37,Selecties!$E$37),IF(S52&lt;Selecties!$B$38,IF(G52="M",Selecties!$D$38,Selecties!$E$38),IF(G52="M",Selecties!$D$39,Selecties!$E$39))),"")</f>
        <v/>
      </c>
      <c r="X52" s="12" t="str">
        <f>IF(   S52&lt;Selecties!$B$37,   Selecties!$H$37,   IF( S52&lt;Selecties!$B$38, Selecties!$H$38, IF(S52&lt;&gt;"",Selecties!$H$39,"")))</f>
        <v/>
      </c>
      <c r="Y52" s="12" t="str">
        <f>IF(S52&lt;&gt;"",IF(S52&lt;Selecties!$B$37,IF(G52="M",Selecties!$I$37,Selecties!$J$37),IF(S52&lt;Selecties!$B$38,IF(G52="M",Selecties!$I$38,Selecties!$J$38),IF(G52="M",Selecties!$I$39,Selecties!$J$39))),"")</f>
        <v/>
      </c>
      <c r="Z52" s="12" t="str">
        <f>IF(AND(V52=Selecties!$C$37,W52=Selecties!$D$37),SUBSTITUTE(ADDRESS(1,COLUMN(Selecties!$C$47),4),"1",""),IF(AND(V52=Selecties!$C$37,W52=Selecties!$E$37),SUBSTITUTE(ADDRESS(1,COLUMN(Selecties!$D$47),4),"1",""),IF(AND(V52=Selecties!$C$38,W52=Selecties!$D$38),SUBSTITUTE(ADDRESS(1,COLUMN(Selecties!$E$47),4),"1",""),IF(AND(V52=Selecties!$C$38,W52=Selecties!$E$38),SUBSTITUTE(ADDRESS(1,COLUMN(Selecties!$F$47),4),"1",""),IF(AND(V52=Selecties!$C$39,W52=Selecties!$D$39),SUBSTITUTE(ADDRESS(1,COLUMN(Selecties!$G$47),4),"1",""),IF(AND(V52=Selecties!$C$39,W52=Selecties!$E$39),SUBSTITUTE(ADDRESS(1,COLUMN(Selecties!$H$47),4),"1",""),""))))))</f>
        <v/>
      </c>
      <c r="AA52" s="12" t="str">
        <f ca="1">IF(K52&lt;&gt;"",IF(K52&gt;=MAX(INDIRECT("Selecties!"&amp;Z52&amp;ROW(Selecties!$C$47)):INDIRECT("Selecties!"&amp;Z52&amp;ROW(Selecties!$C$57))),"+","-"),"")</f>
        <v/>
      </c>
      <c r="AB52" s="170" t="str">
        <f ca="1">IF(K52&lt;&gt;"",IF(   K52&lt;MIN(INDIRECT("Selecties!"&amp;Z52&amp;ROW(Selecties!$C$49)):INDIRECT("Selecties!"&amp;Z52&amp;ROW(Selecties!$C$57))),  MIN(INDIRECT("Selecties!"&amp;Z52&amp;ROW(Selecties!$C$49)):INDIRECT("Selecties!"&amp;Z52&amp;ROW(Selecties!$C$57))),IF(K52&gt;=MAX(INDIRECT("Selecties!"&amp;Z52&amp;ROW(Selecties!$C$49)):INDIRECT("Selecties!"&amp;Z52&amp;ROW(Selecties!$C$57))),MAX(INDIRECT("Selecties!"&amp;Z52&amp;ROW(Selecties!$C$49)):INDIRECT("Selecties!"&amp;Z52&amp;ROW(Selecties!$C$57))),VLOOKUP(K52,INDIRECT("Selecties!"&amp;Z52&amp;ROW(Selecties!$C$49)):INDIRECT("Selecties!"&amp;Z52&amp;ROW(Selecties!$C$57)),1)+INDIRECT("Selecties!"&amp;Z52&amp;ROW(Selecties!$C$47))  )),"")</f>
        <v/>
      </c>
      <c r="AC52" s="168" t="str">
        <f>IF($H52&lt;&gt;"",VLOOKUP($H52,Selecties!$E$4:$G$17,2,FALSE),"")</f>
        <v/>
      </c>
      <c r="AD52" s="168" t="str">
        <f>IF($H52&lt;&gt;"",VLOOKUP($H52,Selecties!$E$4:$G$17,3,FALSE),"")</f>
        <v/>
      </c>
    </row>
    <row r="53" spans="2:30" x14ac:dyDescent="0.2">
      <c r="B53" s="166">
        <f t="shared" si="2"/>
        <v>30</v>
      </c>
      <c r="C53" s="7"/>
      <c r="D53" s="180"/>
      <c r="E53" s="180"/>
      <c r="F53" s="186"/>
      <c r="G53" s="194"/>
      <c r="H53" s="195"/>
      <c r="I53" s="196"/>
      <c r="J53" s="196"/>
      <c r="K53" s="197"/>
      <c r="L53" s="204" t="str">
        <f t="shared" si="1"/>
        <v xml:space="preserve"> - </v>
      </c>
      <c r="M53" s="205" t="str">
        <f>IF(S53&lt;&gt;"",IF(I53=Selecties!$N$4,CONCATENATE(V53," ",W53," | ",X53," ",Y53," | ",AC53),"--"),"")</f>
        <v/>
      </c>
      <c r="N53" s="206" t="str">
        <f>IF(S53&lt;&gt;"",IF(J53=Selecties!$N$4,CONCATENATE(V53," ",W53," | ",X53," ",Y53," | ",AD53," ",AA53,AB53,"Kg"),"--"),"")</f>
        <v/>
      </c>
      <c r="O53" s="132"/>
      <c r="P53" s="132"/>
      <c r="R53" s="12" t="b">
        <f>AND($C53&lt;&gt;"",COUNTA($E53:$J53)=6,OR( AND($J53=Selecties!$N$4,$K53&lt;&gt;""), $J53=Selecties!$N$5))</f>
        <v>0</v>
      </c>
      <c r="S53" s="63" t="str">
        <f t="shared" si="0"/>
        <v/>
      </c>
      <c r="T53" s="173" t="str">
        <f>IF(  R53,  IF(   AND(I53=Selecties!$N$4,J53=Selecties!$N$4),    Selecties!$H$22,   IF(OR(I53=Selecties!$N$4,J53=Selecties!$N$4),Selecties!$H$21,"")),"")</f>
        <v/>
      </c>
      <c r="V53" s="12" t="str">
        <f>IF(   S53&lt;Selecties!$B$37,   Selecties!$C$37,   IF( S53&lt;Selecties!$B$38, Selecties!$C$38, IF(S53&lt;&gt;"",Selecties!$C$39,"")))</f>
        <v/>
      </c>
      <c r="W53" s="12" t="str">
        <f>IF(S53&lt;&gt;"",IF(S53&lt;Selecties!$B$37,IF(G53="M",Selecties!$D$37,Selecties!$E$37),IF(S53&lt;Selecties!$B$38,IF(G53="M",Selecties!$D$38,Selecties!$E$38),IF(G53="M",Selecties!$D$39,Selecties!$E$39))),"")</f>
        <v/>
      </c>
      <c r="X53" s="12" t="str">
        <f>IF(   S53&lt;Selecties!$B$37,   Selecties!$H$37,   IF( S53&lt;Selecties!$B$38, Selecties!$H$38, IF(S53&lt;&gt;"",Selecties!$H$39,"")))</f>
        <v/>
      </c>
      <c r="Y53" s="12" t="str">
        <f>IF(S53&lt;&gt;"",IF(S53&lt;Selecties!$B$37,IF(G53="M",Selecties!$I$37,Selecties!$J$37),IF(S53&lt;Selecties!$B$38,IF(G53="M",Selecties!$I$38,Selecties!$J$38),IF(G53="M",Selecties!$I$39,Selecties!$J$39))),"")</f>
        <v/>
      </c>
      <c r="Z53" s="12" t="str">
        <f>IF(AND(V53=Selecties!$C$37,W53=Selecties!$D$37),SUBSTITUTE(ADDRESS(1,COLUMN(Selecties!$C$47),4),"1",""),IF(AND(V53=Selecties!$C$37,W53=Selecties!$E$37),SUBSTITUTE(ADDRESS(1,COLUMN(Selecties!$D$47),4),"1",""),IF(AND(V53=Selecties!$C$38,W53=Selecties!$D$38),SUBSTITUTE(ADDRESS(1,COLUMN(Selecties!$E$47),4),"1",""),IF(AND(V53=Selecties!$C$38,W53=Selecties!$E$38),SUBSTITUTE(ADDRESS(1,COLUMN(Selecties!$F$47),4),"1",""),IF(AND(V53=Selecties!$C$39,W53=Selecties!$D$39),SUBSTITUTE(ADDRESS(1,COLUMN(Selecties!$G$47),4),"1",""),IF(AND(V53=Selecties!$C$39,W53=Selecties!$E$39),SUBSTITUTE(ADDRESS(1,COLUMN(Selecties!$H$47),4),"1",""),""))))))</f>
        <v/>
      </c>
      <c r="AA53" s="12" t="str">
        <f ca="1">IF(K53&lt;&gt;"",IF(K53&gt;=MAX(INDIRECT("Selecties!"&amp;Z53&amp;ROW(Selecties!$C$47)):INDIRECT("Selecties!"&amp;Z53&amp;ROW(Selecties!$C$57))),"+","-"),"")</f>
        <v/>
      </c>
      <c r="AB53" s="170" t="str">
        <f ca="1">IF(K53&lt;&gt;"",IF(   K53&lt;MIN(INDIRECT("Selecties!"&amp;Z53&amp;ROW(Selecties!$C$49)):INDIRECT("Selecties!"&amp;Z53&amp;ROW(Selecties!$C$57))),  MIN(INDIRECT("Selecties!"&amp;Z53&amp;ROW(Selecties!$C$49)):INDIRECT("Selecties!"&amp;Z53&amp;ROW(Selecties!$C$57))),IF(K53&gt;=MAX(INDIRECT("Selecties!"&amp;Z53&amp;ROW(Selecties!$C$49)):INDIRECT("Selecties!"&amp;Z53&amp;ROW(Selecties!$C$57))),MAX(INDIRECT("Selecties!"&amp;Z53&amp;ROW(Selecties!$C$49)):INDIRECT("Selecties!"&amp;Z53&amp;ROW(Selecties!$C$57))),VLOOKUP(K53,INDIRECT("Selecties!"&amp;Z53&amp;ROW(Selecties!$C$49)):INDIRECT("Selecties!"&amp;Z53&amp;ROW(Selecties!$C$57)),1)+INDIRECT("Selecties!"&amp;Z53&amp;ROW(Selecties!$C$47))  )),"")</f>
        <v/>
      </c>
      <c r="AC53" s="168" t="str">
        <f>IF($H53&lt;&gt;"",VLOOKUP($H53,Selecties!$E$4:$G$17,2,FALSE),"")</f>
        <v/>
      </c>
      <c r="AD53" s="168" t="str">
        <f>IF($H53&lt;&gt;"",VLOOKUP($H53,Selecties!$E$4:$G$17,3,FALSE),"")</f>
        <v/>
      </c>
    </row>
    <row r="54" spans="2:30" x14ac:dyDescent="0.2">
      <c r="B54" s="166">
        <f t="shared" si="2"/>
        <v>31</v>
      </c>
      <c r="C54" s="7"/>
      <c r="D54" s="180"/>
      <c r="E54" s="180"/>
      <c r="F54" s="186"/>
      <c r="G54" s="194"/>
      <c r="H54" s="195"/>
      <c r="I54" s="196"/>
      <c r="J54" s="196"/>
      <c r="K54" s="197"/>
      <c r="L54" s="204" t="str">
        <f t="shared" si="1"/>
        <v xml:space="preserve"> - </v>
      </c>
      <c r="M54" s="205" t="str">
        <f>IF(S54&lt;&gt;"",IF(I54=Selecties!$N$4,CONCATENATE(V54," ",W54," | ",X54," ",Y54," | ",AC54),"--"),"")</f>
        <v/>
      </c>
      <c r="N54" s="206" t="str">
        <f>IF(S54&lt;&gt;"",IF(J54=Selecties!$N$4,CONCATENATE(V54," ",W54," | ",X54," ",Y54," | ",AD54," ",AA54,AB54,"Kg"),"--"),"")</f>
        <v/>
      </c>
      <c r="O54" s="132"/>
      <c r="P54" s="132"/>
      <c r="R54" s="12" t="b">
        <f>AND($C54&lt;&gt;"",COUNTA($E54:$J54)=6,OR( AND($J54=Selecties!$N$4,$K54&lt;&gt;""), $J54=Selecties!$N$5))</f>
        <v>0</v>
      </c>
      <c r="S54" s="63" t="str">
        <f t="shared" si="0"/>
        <v/>
      </c>
      <c r="T54" s="173" t="str">
        <f>IF(  R54,  IF(   AND(I54=Selecties!$N$4,J54=Selecties!$N$4),    Selecties!$H$22,   IF(OR(I54=Selecties!$N$4,J54=Selecties!$N$4),Selecties!$H$21,"")),"")</f>
        <v/>
      </c>
      <c r="V54" s="12" t="str">
        <f>IF(   S54&lt;Selecties!$B$37,   Selecties!$C$37,   IF( S54&lt;Selecties!$B$38, Selecties!$C$38, IF(S54&lt;&gt;"",Selecties!$C$39,"")))</f>
        <v/>
      </c>
      <c r="W54" s="12" t="str">
        <f>IF(S54&lt;&gt;"",IF(S54&lt;Selecties!$B$37,IF(G54="M",Selecties!$D$37,Selecties!$E$37),IF(S54&lt;Selecties!$B$38,IF(G54="M",Selecties!$D$38,Selecties!$E$38),IF(G54="M",Selecties!$D$39,Selecties!$E$39))),"")</f>
        <v/>
      </c>
      <c r="X54" s="12" t="str">
        <f>IF(   S54&lt;Selecties!$B$37,   Selecties!$H$37,   IF( S54&lt;Selecties!$B$38, Selecties!$H$38, IF(S54&lt;&gt;"",Selecties!$H$39,"")))</f>
        <v/>
      </c>
      <c r="Y54" s="12" t="str">
        <f>IF(S54&lt;&gt;"",IF(S54&lt;Selecties!$B$37,IF(G54="M",Selecties!$I$37,Selecties!$J$37),IF(S54&lt;Selecties!$B$38,IF(G54="M",Selecties!$I$38,Selecties!$J$38),IF(G54="M",Selecties!$I$39,Selecties!$J$39))),"")</f>
        <v/>
      </c>
      <c r="Z54" s="12" t="str">
        <f>IF(AND(V54=Selecties!$C$37,W54=Selecties!$D$37),SUBSTITUTE(ADDRESS(1,COLUMN(Selecties!$C$47),4),"1",""),IF(AND(V54=Selecties!$C$37,W54=Selecties!$E$37),SUBSTITUTE(ADDRESS(1,COLUMN(Selecties!$D$47),4),"1",""),IF(AND(V54=Selecties!$C$38,W54=Selecties!$D$38),SUBSTITUTE(ADDRESS(1,COLUMN(Selecties!$E$47),4),"1",""),IF(AND(V54=Selecties!$C$38,W54=Selecties!$E$38),SUBSTITUTE(ADDRESS(1,COLUMN(Selecties!$F$47),4),"1",""),IF(AND(V54=Selecties!$C$39,W54=Selecties!$D$39),SUBSTITUTE(ADDRESS(1,COLUMN(Selecties!$G$47),4),"1",""),IF(AND(V54=Selecties!$C$39,W54=Selecties!$E$39),SUBSTITUTE(ADDRESS(1,COLUMN(Selecties!$H$47),4),"1",""),""))))))</f>
        <v/>
      </c>
      <c r="AA54" s="12" t="str">
        <f ca="1">IF(K54&lt;&gt;"",IF(K54&gt;=MAX(INDIRECT("Selecties!"&amp;Z54&amp;ROW(Selecties!$C$47)):INDIRECT("Selecties!"&amp;Z54&amp;ROW(Selecties!$C$57))),"+","-"),"")</f>
        <v/>
      </c>
      <c r="AB54" s="170" t="str">
        <f ca="1">IF(K54&lt;&gt;"",IF(   K54&lt;MIN(INDIRECT("Selecties!"&amp;Z54&amp;ROW(Selecties!$C$49)):INDIRECT("Selecties!"&amp;Z54&amp;ROW(Selecties!$C$57))),  MIN(INDIRECT("Selecties!"&amp;Z54&amp;ROW(Selecties!$C$49)):INDIRECT("Selecties!"&amp;Z54&amp;ROW(Selecties!$C$57))),IF(K54&gt;=MAX(INDIRECT("Selecties!"&amp;Z54&amp;ROW(Selecties!$C$49)):INDIRECT("Selecties!"&amp;Z54&amp;ROW(Selecties!$C$57))),MAX(INDIRECT("Selecties!"&amp;Z54&amp;ROW(Selecties!$C$49)):INDIRECT("Selecties!"&amp;Z54&amp;ROW(Selecties!$C$57))),VLOOKUP(K54,INDIRECT("Selecties!"&amp;Z54&amp;ROW(Selecties!$C$49)):INDIRECT("Selecties!"&amp;Z54&amp;ROW(Selecties!$C$57)),1)+INDIRECT("Selecties!"&amp;Z54&amp;ROW(Selecties!$C$47))  )),"")</f>
        <v/>
      </c>
      <c r="AC54" s="168" t="str">
        <f>IF($H54&lt;&gt;"",VLOOKUP($H54,Selecties!$E$4:$G$17,2,FALSE),"")</f>
        <v/>
      </c>
      <c r="AD54" s="168" t="str">
        <f>IF($H54&lt;&gt;"",VLOOKUP($H54,Selecties!$E$4:$G$17,3,FALSE),"")</f>
        <v/>
      </c>
    </row>
    <row r="55" spans="2:30" x14ac:dyDescent="0.2">
      <c r="B55" s="166">
        <f t="shared" si="2"/>
        <v>32</v>
      </c>
      <c r="C55" s="7"/>
      <c r="D55" s="180"/>
      <c r="E55" s="180"/>
      <c r="F55" s="186"/>
      <c r="G55" s="194"/>
      <c r="H55" s="195"/>
      <c r="I55" s="196"/>
      <c r="J55" s="196"/>
      <c r="K55" s="197"/>
      <c r="L55" s="204" t="str">
        <f t="shared" si="1"/>
        <v xml:space="preserve"> - </v>
      </c>
      <c r="M55" s="205" t="str">
        <f>IF(S55&lt;&gt;"",IF(I55=Selecties!$N$4,CONCATENATE(V55," ",W55," | ",X55," ",Y55," | ",AC55),"--"),"")</f>
        <v/>
      </c>
      <c r="N55" s="206" t="str">
        <f>IF(S55&lt;&gt;"",IF(J55=Selecties!$N$4,CONCATENATE(V55," ",W55," | ",X55," ",Y55," | ",AD55," ",AA55,AB55,"Kg"),"--"),"")</f>
        <v/>
      </c>
      <c r="O55" s="132"/>
      <c r="P55" s="132"/>
      <c r="R55" s="12" t="b">
        <f>AND($C55&lt;&gt;"",COUNTA($E55:$J55)=6,OR( AND($J55=Selecties!$N$4,$K55&lt;&gt;""), $J55=Selecties!$N$5))</f>
        <v>0</v>
      </c>
      <c r="S55" s="63" t="str">
        <f t="shared" si="0"/>
        <v/>
      </c>
      <c r="T55" s="173" t="str">
        <f>IF(  R55,  IF(   AND(I55=Selecties!$N$4,J55=Selecties!$N$4),    Selecties!$H$22,   IF(OR(I55=Selecties!$N$4,J55=Selecties!$N$4),Selecties!$H$21,"")),"")</f>
        <v/>
      </c>
      <c r="V55" s="12" t="str">
        <f>IF(   S55&lt;Selecties!$B$37,   Selecties!$C$37,   IF( S55&lt;Selecties!$B$38, Selecties!$C$38, IF(S55&lt;&gt;"",Selecties!$C$39,"")))</f>
        <v/>
      </c>
      <c r="W55" s="12" t="str">
        <f>IF(S55&lt;&gt;"",IF(S55&lt;Selecties!$B$37,IF(G55="M",Selecties!$D$37,Selecties!$E$37),IF(S55&lt;Selecties!$B$38,IF(G55="M",Selecties!$D$38,Selecties!$E$38),IF(G55="M",Selecties!$D$39,Selecties!$E$39))),"")</f>
        <v/>
      </c>
      <c r="X55" s="12" t="str">
        <f>IF(   S55&lt;Selecties!$B$37,   Selecties!$H$37,   IF( S55&lt;Selecties!$B$38, Selecties!$H$38, IF(S55&lt;&gt;"",Selecties!$H$39,"")))</f>
        <v/>
      </c>
      <c r="Y55" s="12" t="str">
        <f>IF(S55&lt;&gt;"",IF(S55&lt;Selecties!$B$37,IF(G55="M",Selecties!$I$37,Selecties!$J$37),IF(S55&lt;Selecties!$B$38,IF(G55="M",Selecties!$I$38,Selecties!$J$38),IF(G55="M",Selecties!$I$39,Selecties!$J$39))),"")</f>
        <v/>
      </c>
      <c r="Z55" s="12" t="str">
        <f>IF(AND(V55=Selecties!$C$37,W55=Selecties!$D$37),SUBSTITUTE(ADDRESS(1,COLUMN(Selecties!$C$47),4),"1",""),IF(AND(V55=Selecties!$C$37,W55=Selecties!$E$37),SUBSTITUTE(ADDRESS(1,COLUMN(Selecties!$D$47),4),"1",""),IF(AND(V55=Selecties!$C$38,W55=Selecties!$D$38),SUBSTITUTE(ADDRESS(1,COLUMN(Selecties!$E$47),4),"1",""),IF(AND(V55=Selecties!$C$38,W55=Selecties!$E$38),SUBSTITUTE(ADDRESS(1,COLUMN(Selecties!$F$47),4),"1",""),IF(AND(V55=Selecties!$C$39,W55=Selecties!$D$39),SUBSTITUTE(ADDRESS(1,COLUMN(Selecties!$G$47),4),"1",""),IF(AND(V55=Selecties!$C$39,W55=Selecties!$E$39),SUBSTITUTE(ADDRESS(1,COLUMN(Selecties!$H$47),4),"1",""),""))))))</f>
        <v/>
      </c>
      <c r="AA55" s="12" t="str">
        <f ca="1">IF(K55&lt;&gt;"",IF(K55&gt;=MAX(INDIRECT("Selecties!"&amp;Z55&amp;ROW(Selecties!$C$47)):INDIRECT("Selecties!"&amp;Z55&amp;ROW(Selecties!$C$57))),"+","-"),"")</f>
        <v/>
      </c>
      <c r="AB55" s="170" t="str">
        <f ca="1">IF(K55&lt;&gt;"",IF(   K55&lt;MIN(INDIRECT("Selecties!"&amp;Z55&amp;ROW(Selecties!$C$49)):INDIRECT("Selecties!"&amp;Z55&amp;ROW(Selecties!$C$57))),  MIN(INDIRECT("Selecties!"&amp;Z55&amp;ROW(Selecties!$C$49)):INDIRECT("Selecties!"&amp;Z55&amp;ROW(Selecties!$C$57))),IF(K55&gt;=MAX(INDIRECT("Selecties!"&amp;Z55&amp;ROW(Selecties!$C$49)):INDIRECT("Selecties!"&amp;Z55&amp;ROW(Selecties!$C$57))),MAX(INDIRECT("Selecties!"&amp;Z55&amp;ROW(Selecties!$C$49)):INDIRECT("Selecties!"&amp;Z55&amp;ROW(Selecties!$C$57))),VLOOKUP(K55,INDIRECT("Selecties!"&amp;Z55&amp;ROW(Selecties!$C$49)):INDIRECT("Selecties!"&amp;Z55&amp;ROW(Selecties!$C$57)),1)+INDIRECT("Selecties!"&amp;Z55&amp;ROW(Selecties!$C$47))  )),"")</f>
        <v/>
      </c>
      <c r="AC55" s="168" t="str">
        <f>IF($H55&lt;&gt;"",VLOOKUP($H55,Selecties!$E$4:$G$17,2,FALSE),"")</f>
        <v/>
      </c>
      <c r="AD55" s="168" t="str">
        <f>IF($H55&lt;&gt;"",VLOOKUP($H55,Selecties!$E$4:$G$17,3,FALSE),"")</f>
        <v/>
      </c>
    </row>
    <row r="56" spans="2:30" x14ac:dyDescent="0.2">
      <c r="B56" s="166">
        <f t="shared" si="2"/>
        <v>33</v>
      </c>
      <c r="C56" s="7"/>
      <c r="D56" s="180"/>
      <c r="E56" s="180"/>
      <c r="F56" s="186"/>
      <c r="G56" s="194"/>
      <c r="H56" s="195"/>
      <c r="I56" s="196"/>
      <c r="J56" s="196"/>
      <c r="K56" s="197"/>
      <c r="L56" s="204" t="str">
        <f t="shared" si="1"/>
        <v xml:space="preserve"> - </v>
      </c>
      <c r="M56" s="205" t="str">
        <f>IF(S56&lt;&gt;"",IF(I56=Selecties!$N$4,CONCATENATE(V56," ",W56," | ",X56," ",Y56," | ",AC56),"--"),"")</f>
        <v/>
      </c>
      <c r="N56" s="206" t="str">
        <f>IF(S56&lt;&gt;"",IF(J56=Selecties!$N$4,CONCATENATE(V56," ",W56," | ",X56," ",Y56," | ",AD56," ",AA56,AB56,"Kg"),"--"),"")</f>
        <v/>
      </c>
      <c r="O56" s="132"/>
      <c r="P56" s="132"/>
      <c r="R56" s="12" t="b">
        <f>AND($C56&lt;&gt;"",COUNTA($E56:$J56)=6,OR( AND($J56=Selecties!$N$4,$K56&lt;&gt;""), $J56=Selecties!$N$5))</f>
        <v>0</v>
      </c>
      <c r="S56" s="63" t="str">
        <f t="shared" ref="S56:S73" si="3">IF(F56&lt;&gt;"", FLOOR((selectie_tournament_date-F56)/365.25,1),"")</f>
        <v/>
      </c>
      <c r="T56" s="173" t="str">
        <f>IF(  R56,  IF(   AND(I56=Selecties!$N$4,J56=Selecties!$N$4),    Selecties!$H$22,   IF(OR(I56=Selecties!$N$4,J56=Selecties!$N$4),Selecties!$H$21,"")),"")</f>
        <v/>
      </c>
      <c r="V56" s="12" t="str">
        <f>IF(   S56&lt;Selecties!$B$37,   Selecties!$C$37,   IF( S56&lt;Selecties!$B$38, Selecties!$C$38, IF(S56&lt;&gt;"",Selecties!$C$39,"")))</f>
        <v/>
      </c>
      <c r="W56" s="12" t="str">
        <f>IF(S56&lt;&gt;"",IF(S56&lt;Selecties!$B$37,IF(G56="M",Selecties!$D$37,Selecties!$E$37),IF(S56&lt;Selecties!$B$38,IF(G56="M",Selecties!$D$38,Selecties!$E$38),IF(G56="M",Selecties!$D$39,Selecties!$E$39))),"")</f>
        <v/>
      </c>
      <c r="X56" s="12" t="str">
        <f>IF(   S56&lt;Selecties!$B$37,   Selecties!$H$37,   IF( S56&lt;Selecties!$B$38, Selecties!$H$38, IF(S56&lt;&gt;"",Selecties!$H$39,"")))</f>
        <v/>
      </c>
      <c r="Y56" s="12" t="str">
        <f>IF(S56&lt;&gt;"",IF(S56&lt;Selecties!$B$37,IF(G56="M",Selecties!$I$37,Selecties!$J$37),IF(S56&lt;Selecties!$B$38,IF(G56="M",Selecties!$I$38,Selecties!$J$38),IF(G56="M",Selecties!$I$39,Selecties!$J$39))),"")</f>
        <v/>
      </c>
      <c r="Z56" s="12" t="str">
        <f>IF(AND(V56=Selecties!$C$37,W56=Selecties!$D$37),SUBSTITUTE(ADDRESS(1,COLUMN(Selecties!$C$47),4),"1",""),IF(AND(V56=Selecties!$C$37,W56=Selecties!$E$37),SUBSTITUTE(ADDRESS(1,COLUMN(Selecties!$D$47),4),"1",""),IF(AND(V56=Selecties!$C$38,W56=Selecties!$D$38),SUBSTITUTE(ADDRESS(1,COLUMN(Selecties!$E$47),4),"1",""),IF(AND(V56=Selecties!$C$38,W56=Selecties!$E$38),SUBSTITUTE(ADDRESS(1,COLUMN(Selecties!$F$47),4),"1",""),IF(AND(V56=Selecties!$C$39,W56=Selecties!$D$39),SUBSTITUTE(ADDRESS(1,COLUMN(Selecties!$G$47),4),"1",""),IF(AND(V56=Selecties!$C$39,W56=Selecties!$E$39),SUBSTITUTE(ADDRESS(1,COLUMN(Selecties!$H$47),4),"1",""),""))))))</f>
        <v/>
      </c>
      <c r="AA56" s="12" t="str">
        <f ca="1">IF(K56&lt;&gt;"",IF(K56&gt;=MAX(INDIRECT("Selecties!"&amp;Z56&amp;ROW(Selecties!$C$47)):INDIRECT("Selecties!"&amp;Z56&amp;ROW(Selecties!$C$57))),"+","-"),"")</f>
        <v/>
      </c>
      <c r="AB56" s="170" t="str">
        <f ca="1">IF(K56&lt;&gt;"",IF(   K56&lt;MIN(INDIRECT("Selecties!"&amp;Z56&amp;ROW(Selecties!$C$49)):INDIRECT("Selecties!"&amp;Z56&amp;ROW(Selecties!$C$57))),  MIN(INDIRECT("Selecties!"&amp;Z56&amp;ROW(Selecties!$C$49)):INDIRECT("Selecties!"&amp;Z56&amp;ROW(Selecties!$C$57))),IF(K56&gt;=MAX(INDIRECT("Selecties!"&amp;Z56&amp;ROW(Selecties!$C$49)):INDIRECT("Selecties!"&amp;Z56&amp;ROW(Selecties!$C$57))),MAX(INDIRECT("Selecties!"&amp;Z56&amp;ROW(Selecties!$C$49)):INDIRECT("Selecties!"&amp;Z56&amp;ROW(Selecties!$C$57))),VLOOKUP(K56,INDIRECT("Selecties!"&amp;Z56&amp;ROW(Selecties!$C$49)):INDIRECT("Selecties!"&amp;Z56&amp;ROW(Selecties!$C$57)),1)+INDIRECT("Selecties!"&amp;Z56&amp;ROW(Selecties!$C$47))  )),"")</f>
        <v/>
      </c>
      <c r="AC56" s="168" t="str">
        <f>IF($H56&lt;&gt;"",VLOOKUP($H56,Selecties!$E$4:$G$17,2,FALSE),"")</f>
        <v/>
      </c>
      <c r="AD56" s="168" t="str">
        <f>IF($H56&lt;&gt;"",VLOOKUP($H56,Selecties!$E$4:$G$17,3,FALSE),"")</f>
        <v/>
      </c>
    </row>
    <row r="57" spans="2:30" x14ac:dyDescent="0.2">
      <c r="B57" s="166">
        <f t="shared" si="2"/>
        <v>34</v>
      </c>
      <c r="C57" s="7"/>
      <c r="D57" s="180"/>
      <c r="E57" s="180"/>
      <c r="F57" s="186"/>
      <c r="G57" s="194"/>
      <c r="H57" s="195"/>
      <c r="I57" s="196"/>
      <c r="J57" s="196"/>
      <c r="K57" s="197"/>
      <c r="L57" s="204" t="str">
        <f t="shared" si="1"/>
        <v xml:space="preserve"> - </v>
      </c>
      <c r="M57" s="205" t="str">
        <f>IF(S57&lt;&gt;"",IF(I57=Selecties!$N$4,CONCATENATE(V57," ",W57," | ",X57," ",Y57," | ",AC57),"--"),"")</f>
        <v/>
      </c>
      <c r="N57" s="206" t="str">
        <f>IF(S57&lt;&gt;"",IF(J57=Selecties!$N$4,CONCATENATE(V57," ",W57," | ",X57," ",Y57," | ",AD57," ",AA57,AB57,"Kg"),"--"),"")</f>
        <v/>
      </c>
      <c r="O57" s="132"/>
      <c r="P57" s="132"/>
      <c r="R57" s="12" t="b">
        <f>AND($C57&lt;&gt;"",COUNTA($E57:$J57)=6,OR( AND($J57=Selecties!$N$4,$K57&lt;&gt;""), $J57=Selecties!$N$5))</f>
        <v>0</v>
      </c>
      <c r="S57" s="63" t="str">
        <f t="shared" si="3"/>
        <v/>
      </c>
      <c r="T57" s="173" t="str">
        <f>IF(  R57,  IF(   AND(I57=Selecties!$N$4,J57=Selecties!$N$4),    Selecties!$H$22,   IF(OR(I57=Selecties!$N$4,J57=Selecties!$N$4),Selecties!$H$21,"")),"")</f>
        <v/>
      </c>
      <c r="V57" s="12" t="str">
        <f>IF(   S57&lt;Selecties!$B$37,   Selecties!$C$37,   IF( S57&lt;Selecties!$B$38, Selecties!$C$38, IF(S57&lt;&gt;"",Selecties!$C$39,"")))</f>
        <v/>
      </c>
      <c r="W57" s="12" t="str">
        <f>IF(S57&lt;&gt;"",IF(S57&lt;Selecties!$B$37,IF(G57="M",Selecties!$D$37,Selecties!$E$37),IF(S57&lt;Selecties!$B$38,IF(G57="M",Selecties!$D$38,Selecties!$E$38),IF(G57="M",Selecties!$D$39,Selecties!$E$39))),"")</f>
        <v/>
      </c>
      <c r="X57" s="12" t="str">
        <f>IF(   S57&lt;Selecties!$B$37,   Selecties!$H$37,   IF( S57&lt;Selecties!$B$38, Selecties!$H$38, IF(S57&lt;&gt;"",Selecties!$H$39,"")))</f>
        <v/>
      </c>
      <c r="Y57" s="12" t="str">
        <f>IF(S57&lt;&gt;"",IF(S57&lt;Selecties!$B$37,IF(G57="M",Selecties!$I$37,Selecties!$J$37),IF(S57&lt;Selecties!$B$38,IF(G57="M",Selecties!$I$38,Selecties!$J$38),IF(G57="M",Selecties!$I$39,Selecties!$J$39))),"")</f>
        <v/>
      </c>
      <c r="Z57" s="12" t="str">
        <f>IF(AND(V57=Selecties!$C$37,W57=Selecties!$D$37),SUBSTITUTE(ADDRESS(1,COLUMN(Selecties!$C$47),4),"1",""),IF(AND(V57=Selecties!$C$37,W57=Selecties!$E$37),SUBSTITUTE(ADDRESS(1,COLUMN(Selecties!$D$47),4),"1",""),IF(AND(V57=Selecties!$C$38,W57=Selecties!$D$38),SUBSTITUTE(ADDRESS(1,COLUMN(Selecties!$E$47),4),"1",""),IF(AND(V57=Selecties!$C$38,W57=Selecties!$E$38),SUBSTITUTE(ADDRESS(1,COLUMN(Selecties!$F$47),4),"1",""),IF(AND(V57=Selecties!$C$39,W57=Selecties!$D$39),SUBSTITUTE(ADDRESS(1,COLUMN(Selecties!$G$47),4),"1",""),IF(AND(V57=Selecties!$C$39,W57=Selecties!$E$39),SUBSTITUTE(ADDRESS(1,COLUMN(Selecties!$H$47),4),"1",""),""))))))</f>
        <v/>
      </c>
      <c r="AA57" s="12" t="str">
        <f ca="1">IF(K57&lt;&gt;"",IF(K57&gt;=MAX(INDIRECT("Selecties!"&amp;Z57&amp;ROW(Selecties!$C$47)):INDIRECT("Selecties!"&amp;Z57&amp;ROW(Selecties!$C$57))),"+","-"),"")</f>
        <v/>
      </c>
      <c r="AB57" s="170" t="str">
        <f ca="1">IF(K57&lt;&gt;"",IF(   K57&lt;MIN(INDIRECT("Selecties!"&amp;Z57&amp;ROW(Selecties!$C$49)):INDIRECT("Selecties!"&amp;Z57&amp;ROW(Selecties!$C$57))),  MIN(INDIRECT("Selecties!"&amp;Z57&amp;ROW(Selecties!$C$49)):INDIRECT("Selecties!"&amp;Z57&amp;ROW(Selecties!$C$57))),IF(K57&gt;=MAX(INDIRECT("Selecties!"&amp;Z57&amp;ROW(Selecties!$C$49)):INDIRECT("Selecties!"&amp;Z57&amp;ROW(Selecties!$C$57))),MAX(INDIRECT("Selecties!"&amp;Z57&amp;ROW(Selecties!$C$49)):INDIRECT("Selecties!"&amp;Z57&amp;ROW(Selecties!$C$57))),VLOOKUP(K57,INDIRECT("Selecties!"&amp;Z57&amp;ROW(Selecties!$C$49)):INDIRECT("Selecties!"&amp;Z57&amp;ROW(Selecties!$C$57)),1)+INDIRECT("Selecties!"&amp;Z57&amp;ROW(Selecties!$C$47))  )),"")</f>
        <v/>
      </c>
      <c r="AC57" s="168" t="str">
        <f>IF($H57&lt;&gt;"",VLOOKUP($H57,Selecties!$E$4:$G$17,2,FALSE),"")</f>
        <v/>
      </c>
      <c r="AD57" s="168" t="str">
        <f>IF($H57&lt;&gt;"",VLOOKUP($H57,Selecties!$E$4:$G$17,3,FALSE),"")</f>
        <v/>
      </c>
    </row>
    <row r="58" spans="2:30" x14ac:dyDescent="0.2">
      <c r="B58" s="166">
        <f t="shared" si="2"/>
        <v>35</v>
      </c>
      <c r="C58" s="7"/>
      <c r="D58" s="180"/>
      <c r="E58" s="180"/>
      <c r="F58" s="186"/>
      <c r="G58" s="194"/>
      <c r="H58" s="195"/>
      <c r="I58" s="196"/>
      <c r="J58" s="196"/>
      <c r="K58" s="197"/>
      <c r="L58" s="204" t="str">
        <f t="shared" si="1"/>
        <v xml:space="preserve"> - </v>
      </c>
      <c r="M58" s="205" t="str">
        <f>IF(S58&lt;&gt;"",IF(I58=Selecties!$N$4,CONCATENATE(V58," ",W58," | ",X58," ",Y58," | ",AC58),"--"),"")</f>
        <v/>
      </c>
      <c r="N58" s="206" t="str">
        <f>IF(S58&lt;&gt;"",IF(J58=Selecties!$N$4,CONCATENATE(V58," ",W58," | ",X58," ",Y58," | ",AD58," ",AA58,AB58,"Kg"),"--"),"")</f>
        <v/>
      </c>
      <c r="O58" s="132"/>
      <c r="P58" s="132"/>
      <c r="R58" s="12" t="b">
        <f>AND($C58&lt;&gt;"",COUNTA($E58:$J58)=6,OR( AND($J58=Selecties!$N$4,$K58&lt;&gt;""), $J58=Selecties!$N$5))</f>
        <v>0</v>
      </c>
      <c r="S58" s="63" t="str">
        <f t="shared" si="3"/>
        <v/>
      </c>
      <c r="T58" s="173" t="str">
        <f>IF(  R58,  IF(   AND(I58=Selecties!$N$4,J58=Selecties!$N$4),    Selecties!$H$22,   IF(OR(I58=Selecties!$N$4,J58=Selecties!$N$4),Selecties!$H$21,"")),"")</f>
        <v/>
      </c>
      <c r="V58" s="12" t="str">
        <f>IF(   S58&lt;Selecties!$B$37,   Selecties!$C$37,   IF( S58&lt;Selecties!$B$38, Selecties!$C$38, IF(S58&lt;&gt;"",Selecties!$C$39,"")))</f>
        <v/>
      </c>
      <c r="W58" s="12" t="str">
        <f>IF(S58&lt;&gt;"",IF(S58&lt;Selecties!$B$37,IF(G58="M",Selecties!$D$37,Selecties!$E$37),IF(S58&lt;Selecties!$B$38,IF(G58="M",Selecties!$D$38,Selecties!$E$38),IF(G58="M",Selecties!$D$39,Selecties!$E$39))),"")</f>
        <v/>
      </c>
      <c r="X58" s="12" t="str">
        <f>IF(   S58&lt;Selecties!$B$37,   Selecties!$H$37,   IF( S58&lt;Selecties!$B$38, Selecties!$H$38, IF(S58&lt;&gt;"",Selecties!$H$39,"")))</f>
        <v/>
      </c>
      <c r="Y58" s="12" t="str">
        <f>IF(S58&lt;&gt;"",IF(S58&lt;Selecties!$B$37,IF(G58="M",Selecties!$I$37,Selecties!$J$37),IF(S58&lt;Selecties!$B$38,IF(G58="M",Selecties!$I$38,Selecties!$J$38),IF(G58="M",Selecties!$I$39,Selecties!$J$39))),"")</f>
        <v/>
      </c>
      <c r="Z58" s="12" t="str">
        <f>IF(AND(V58=Selecties!$C$37,W58=Selecties!$D$37),SUBSTITUTE(ADDRESS(1,COLUMN(Selecties!$C$47),4),"1",""),IF(AND(V58=Selecties!$C$37,W58=Selecties!$E$37),SUBSTITUTE(ADDRESS(1,COLUMN(Selecties!$D$47),4),"1",""),IF(AND(V58=Selecties!$C$38,W58=Selecties!$D$38),SUBSTITUTE(ADDRESS(1,COLUMN(Selecties!$E$47),4),"1",""),IF(AND(V58=Selecties!$C$38,W58=Selecties!$E$38),SUBSTITUTE(ADDRESS(1,COLUMN(Selecties!$F$47),4),"1",""),IF(AND(V58=Selecties!$C$39,W58=Selecties!$D$39),SUBSTITUTE(ADDRESS(1,COLUMN(Selecties!$G$47),4),"1",""),IF(AND(V58=Selecties!$C$39,W58=Selecties!$E$39),SUBSTITUTE(ADDRESS(1,COLUMN(Selecties!$H$47),4),"1",""),""))))))</f>
        <v/>
      </c>
      <c r="AA58" s="12" t="str">
        <f ca="1">IF(K58&lt;&gt;"",IF(K58&gt;=MAX(INDIRECT("Selecties!"&amp;Z58&amp;ROW(Selecties!$C$47)):INDIRECT("Selecties!"&amp;Z58&amp;ROW(Selecties!$C$57))),"+","-"),"")</f>
        <v/>
      </c>
      <c r="AB58" s="170" t="str">
        <f ca="1">IF(K58&lt;&gt;"",IF(   K58&lt;MIN(INDIRECT("Selecties!"&amp;Z58&amp;ROW(Selecties!$C$49)):INDIRECT("Selecties!"&amp;Z58&amp;ROW(Selecties!$C$57))),  MIN(INDIRECT("Selecties!"&amp;Z58&amp;ROW(Selecties!$C$49)):INDIRECT("Selecties!"&amp;Z58&amp;ROW(Selecties!$C$57))),IF(K58&gt;=MAX(INDIRECT("Selecties!"&amp;Z58&amp;ROW(Selecties!$C$49)):INDIRECT("Selecties!"&amp;Z58&amp;ROW(Selecties!$C$57))),MAX(INDIRECT("Selecties!"&amp;Z58&amp;ROW(Selecties!$C$49)):INDIRECT("Selecties!"&amp;Z58&amp;ROW(Selecties!$C$57))),VLOOKUP(K58,INDIRECT("Selecties!"&amp;Z58&amp;ROW(Selecties!$C$49)):INDIRECT("Selecties!"&amp;Z58&amp;ROW(Selecties!$C$57)),1)+INDIRECT("Selecties!"&amp;Z58&amp;ROW(Selecties!$C$47))  )),"")</f>
        <v/>
      </c>
      <c r="AC58" s="168" t="str">
        <f>IF($H58&lt;&gt;"",VLOOKUP($H58,Selecties!$E$4:$G$17,2,FALSE),"")</f>
        <v/>
      </c>
      <c r="AD58" s="168" t="str">
        <f>IF($H58&lt;&gt;"",VLOOKUP($H58,Selecties!$E$4:$G$17,3,FALSE),"")</f>
        <v/>
      </c>
    </row>
    <row r="59" spans="2:30" x14ac:dyDescent="0.2">
      <c r="B59" s="166">
        <f t="shared" si="2"/>
        <v>36</v>
      </c>
      <c r="C59" s="7"/>
      <c r="D59" s="180"/>
      <c r="E59" s="180"/>
      <c r="F59" s="186"/>
      <c r="G59" s="194"/>
      <c r="H59" s="195"/>
      <c r="I59" s="196"/>
      <c r="J59" s="196"/>
      <c r="K59" s="197"/>
      <c r="L59" s="204" t="str">
        <f t="shared" si="1"/>
        <v xml:space="preserve"> - </v>
      </c>
      <c r="M59" s="205" t="str">
        <f>IF(S59&lt;&gt;"",IF(I59=Selecties!$N$4,CONCATENATE(V59," ",W59," | ",X59," ",Y59," | ",AC59),"--"),"")</f>
        <v/>
      </c>
      <c r="N59" s="206" t="str">
        <f>IF(S59&lt;&gt;"",IF(J59=Selecties!$N$4,CONCATENATE(V59," ",W59," | ",X59," ",Y59," | ",AD59," ",AA59,AB59,"Kg"),"--"),"")</f>
        <v/>
      </c>
      <c r="O59" s="132"/>
      <c r="P59" s="132"/>
      <c r="R59" s="12" t="b">
        <f>AND($C59&lt;&gt;"",COUNTA($E59:$J59)=6,OR( AND($J59=Selecties!$N$4,$K59&lt;&gt;""), $J59=Selecties!$N$5))</f>
        <v>0</v>
      </c>
      <c r="S59" s="63" t="str">
        <f t="shared" si="3"/>
        <v/>
      </c>
      <c r="T59" s="173" t="str">
        <f>IF(  R59,  IF(   AND(I59=Selecties!$N$4,J59=Selecties!$N$4),    Selecties!$H$22,   IF(OR(I59=Selecties!$N$4,J59=Selecties!$N$4),Selecties!$H$21,"")),"")</f>
        <v/>
      </c>
      <c r="V59" s="12" t="str">
        <f>IF(   S59&lt;Selecties!$B$37,   Selecties!$C$37,   IF( S59&lt;Selecties!$B$38, Selecties!$C$38, IF(S59&lt;&gt;"",Selecties!$C$39,"")))</f>
        <v/>
      </c>
      <c r="W59" s="12" t="str">
        <f>IF(S59&lt;&gt;"",IF(S59&lt;Selecties!$B$37,IF(G59="M",Selecties!$D$37,Selecties!$E$37),IF(S59&lt;Selecties!$B$38,IF(G59="M",Selecties!$D$38,Selecties!$E$38),IF(G59="M",Selecties!$D$39,Selecties!$E$39))),"")</f>
        <v/>
      </c>
      <c r="X59" s="12" t="str">
        <f>IF(   S59&lt;Selecties!$B$37,   Selecties!$H$37,   IF( S59&lt;Selecties!$B$38, Selecties!$H$38, IF(S59&lt;&gt;"",Selecties!$H$39,"")))</f>
        <v/>
      </c>
      <c r="Y59" s="12" t="str">
        <f>IF(S59&lt;&gt;"",IF(S59&lt;Selecties!$B$37,IF(G59="M",Selecties!$I$37,Selecties!$J$37),IF(S59&lt;Selecties!$B$38,IF(G59="M",Selecties!$I$38,Selecties!$J$38),IF(G59="M",Selecties!$I$39,Selecties!$J$39))),"")</f>
        <v/>
      </c>
      <c r="Z59" s="12" t="str">
        <f>IF(AND(V59=Selecties!$C$37,W59=Selecties!$D$37),SUBSTITUTE(ADDRESS(1,COLUMN(Selecties!$C$47),4),"1",""),IF(AND(V59=Selecties!$C$37,W59=Selecties!$E$37),SUBSTITUTE(ADDRESS(1,COLUMN(Selecties!$D$47),4),"1",""),IF(AND(V59=Selecties!$C$38,W59=Selecties!$D$38),SUBSTITUTE(ADDRESS(1,COLUMN(Selecties!$E$47),4),"1",""),IF(AND(V59=Selecties!$C$38,W59=Selecties!$E$38),SUBSTITUTE(ADDRESS(1,COLUMN(Selecties!$F$47),4),"1",""),IF(AND(V59=Selecties!$C$39,W59=Selecties!$D$39),SUBSTITUTE(ADDRESS(1,COLUMN(Selecties!$G$47),4),"1",""),IF(AND(V59=Selecties!$C$39,W59=Selecties!$E$39),SUBSTITUTE(ADDRESS(1,COLUMN(Selecties!$H$47),4),"1",""),""))))))</f>
        <v/>
      </c>
      <c r="AA59" s="12" t="str">
        <f ca="1">IF(K59&lt;&gt;"",IF(K59&gt;=MAX(INDIRECT("Selecties!"&amp;Z59&amp;ROW(Selecties!$C$47)):INDIRECT("Selecties!"&amp;Z59&amp;ROW(Selecties!$C$57))),"+","-"),"")</f>
        <v/>
      </c>
      <c r="AB59" s="170" t="str">
        <f ca="1">IF(K59&lt;&gt;"",IF(   K59&lt;MIN(INDIRECT("Selecties!"&amp;Z59&amp;ROW(Selecties!$C$49)):INDIRECT("Selecties!"&amp;Z59&amp;ROW(Selecties!$C$57))),  MIN(INDIRECT("Selecties!"&amp;Z59&amp;ROW(Selecties!$C$49)):INDIRECT("Selecties!"&amp;Z59&amp;ROW(Selecties!$C$57))),IF(K59&gt;=MAX(INDIRECT("Selecties!"&amp;Z59&amp;ROW(Selecties!$C$49)):INDIRECT("Selecties!"&amp;Z59&amp;ROW(Selecties!$C$57))),MAX(INDIRECT("Selecties!"&amp;Z59&amp;ROW(Selecties!$C$49)):INDIRECT("Selecties!"&amp;Z59&amp;ROW(Selecties!$C$57))),VLOOKUP(K59,INDIRECT("Selecties!"&amp;Z59&amp;ROW(Selecties!$C$49)):INDIRECT("Selecties!"&amp;Z59&amp;ROW(Selecties!$C$57)),1)+INDIRECT("Selecties!"&amp;Z59&amp;ROW(Selecties!$C$47))  )),"")</f>
        <v/>
      </c>
      <c r="AC59" s="168" t="str">
        <f>IF($H59&lt;&gt;"",VLOOKUP($H59,Selecties!$E$4:$G$17,2,FALSE),"")</f>
        <v/>
      </c>
      <c r="AD59" s="168" t="str">
        <f>IF($H59&lt;&gt;"",VLOOKUP($H59,Selecties!$E$4:$G$17,3,FALSE),"")</f>
        <v/>
      </c>
    </row>
    <row r="60" spans="2:30" x14ac:dyDescent="0.2">
      <c r="B60" s="166">
        <f t="shared" si="2"/>
        <v>37</v>
      </c>
      <c r="C60" s="7"/>
      <c r="D60" s="180"/>
      <c r="E60" s="180"/>
      <c r="F60" s="186"/>
      <c r="G60" s="194"/>
      <c r="H60" s="195"/>
      <c r="I60" s="196"/>
      <c r="J60" s="196"/>
      <c r="K60" s="197"/>
      <c r="L60" s="204" t="str">
        <f t="shared" si="1"/>
        <v xml:space="preserve"> - </v>
      </c>
      <c r="M60" s="205" t="str">
        <f>IF(S60&lt;&gt;"",IF(I60=Selecties!$N$4,CONCATENATE(V60," ",W60," | ",X60," ",Y60," | ",AC60),"--"),"")</f>
        <v/>
      </c>
      <c r="N60" s="206" t="str">
        <f>IF(S60&lt;&gt;"",IF(J60=Selecties!$N$4,CONCATENATE(V60," ",W60," | ",X60," ",Y60," | ",AD60," ",AA60,AB60,"Kg"),"--"),"")</f>
        <v/>
      </c>
      <c r="O60" s="132"/>
      <c r="P60" s="132"/>
      <c r="R60" s="12" t="b">
        <f>AND($C60&lt;&gt;"",COUNTA($E60:$J60)=6,OR( AND($J60=Selecties!$N$4,$K60&lt;&gt;""), $J60=Selecties!$N$5))</f>
        <v>0</v>
      </c>
      <c r="S60" s="63" t="str">
        <f t="shared" si="3"/>
        <v/>
      </c>
      <c r="T60" s="173" t="str">
        <f>IF(  R60,  IF(   AND(I60=Selecties!$N$4,J60=Selecties!$N$4),    Selecties!$H$22,   IF(OR(I60=Selecties!$N$4,J60=Selecties!$N$4),Selecties!$H$21,"")),"")</f>
        <v/>
      </c>
      <c r="V60" s="12" t="str">
        <f>IF(   S60&lt;Selecties!$B$37,   Selecties!$C$37,   IF( S60&lt;Selecties!$B$38, Selecties!$C$38, IF(S60&lt;&gt;"",Selecties!$C$39,"")))</f>
        <v/>
      </c>
      <c r="W60" s="12" t="str">
        <f>IF(S60&lt;&gt;"",IF(S60&lt;Selecties!$B$37,IF(G60="M",Selecties!$D$37,Selecties!$E$37),IF(S60&lt;Selecties!$B$38,IF(G60="M",Selecties!$D$38,Selecties!$E$38),IF(G60="M",Selecties!$D$39,Selecties!$E$39))),"")</f>
        <v/>
      </c>
      <c r="X60" s="12" t="str">
        <f>IF(   S60&lt;Selecties!$B$37,   Selecties!$H$37,   IF( S60&lt;Selecties!$B$38, Selecties!$H$38, IF(S60&lt;&gt;"",Selecties!$H$39,"")))</f>
        <v/>
      </c>
      <c r="Y60" s="12" t="str">
        <f>IF(S60&lt;&gt;"",IF(S60&lt;Selecties!$B$37,IF(G60="M",Selecties!$I$37,Selecties!$J$37),IF(S60&lt;Selecties!$B$38,IF(G60="M",Selecties!$I$38,Selecties!$J$38),IF(G60="M",Selecties!$I$39,Selecties!$J$39))),"")</f>
        <v/>
      </c>
      <c r="Z60" s="12" t="str">
        <f>IF(AND(V60=Selecties!$C$37,W60=Selecties!$D$37),SUBSTITUTE(ADDRESS(1,COLUMN(Selecties!$C$47),4),"1",""),IF(AND(V60=Selecties!$C$37,W60=Selecties!$E$37),SUBSTITUTE(ADDRESS(1,COLUMN(Selecties!$D$47),4),"1",""),IF(AND(V60=Selecties!$C$38,W60=Selecties!$D$38),SUBSTITUTE(ADDRESS(1,COLUMN(Selecties!$E$47),4),"1",""),IF(AND(V60=Selecties!$C$38,W60=Selecties!$E$38),SUBSTITUTE(ADDRESS(1,COLUMN(Selecties!$F$47),4),"1",""),IF(AND(V60=Selecties!$C$39,W60=Selecties!$D$39),SUBSTITUTE(ADDRESS(1,COLUMN(Selecties!$G$47),4),"1",""),IF(AND(V60=Selecties!$C$39,W60=Selecties!$E$39),SUBSTITUTE(ADDRESS(1,COLUMN(Selecties!$H$47),4),"1",""),""))))))</f>
        <v/>
      </c>
      <c r="AA60" s="12" t="str">
        <f ca="1">IF(K60&lt;&gt;"",IF(K60&gt;=MAX(INDIRECT("Selecties!"&amp;Z60&amp;ROW(Selecties!$C$47)):INDIRECT("Selecties!"&amp;Z60&amp;ROW(Selecties!$C$57))),"+","-"),"")</f>
        <v/>
      </c>
      <c r="AB60" s="170" t="str">
        <f ca="1">IF(K60&lt;&gt;"",IF(   K60&lt;MIN(INDIRECT("Selecties!"&amp;Z60&amp;ROW(Selecties!$C$49)):INDIRECT("Selecties!"&amp;Z60&amp;ROW(Selecties!$C$57))),  MIN(INDIRECT("Selecties!"&amp;Z60&amp;ROW(Selecties!$C$49)):INDIRECT("Selecties!"&amp;Z60&amp;ROW(Selecties!$C$57))),IF(K60&gt;=MAX(INDIRECT("Selecties!"&amp;Z60&amp;ROW(Selecties!$C$49)):INDIRECT("Selecties!"&amp;Z60&amp;ROW(Selecties!$C$57))),MAX(INDIRECT("Selecties!"&amp;Z60&amp;ROW(Selecties!$C$49)):INDIRECT("Selecties!"&amp;Z60&amp;ROW(Selecties!$C$57))),VLOOKUP(K60,INDIRECT("Selecties!"&amp;Z60&amp;ROW(Selecties!$C$49)):INDIRECT("Selecties!"&amp;Z60&amp;ROW(Selecties!$C$57)),1)+INDIRECT("Selecties!"&amp;Z60&amp;ROW(Selecties!$C$47))  )),"")</f>
        <v/>
      </c>
      <c r="AC60" s="168" t="str">
        <f>IF($H60&lt;&gt;"",VLOOKUP($H60,Selecties!$E$4:$G$17,2,FALSE),"")</f>
        <v/>
      </c>
      <c r="AD60" s="168" t="str">
        <f>IF($H60&lt;&gt;"",VLOOKUP($H60,Selecties!$E$4:$G$17,3,FALSE),"")</f>
        <v/>
      </c>
    </row>
    <row r="61" spans="2:30" x14ac:dyDescent="0.2">
      <c r="B61" s="166">
        <f t="shared" si="2"/>
        <v>38</v>
      </c>
      <c r="C61" s="7"/>
      <c r="D61" s="180"/>
      <c r="E61" s="180"/>
      <c r="F61" s="186"/>
      <c r="G61" s="194"/>
      <c r="H61" s="195"/>
      <c r="I61" s="196"/>
      <c r="J61" s="196"/>
      <c r="K61" s="197"/>
      <c r="L61" s="204" t="str">
        <f t="shared" si="1"/>
        <v xml:space="preserve"> - </v>
      </c>
      <c r="M61" s="205" t="str">
        <f>IF(S61&lt;&gt;"",IF(I61=Selecties!$N$4,CONCATENATE(V61," ",W61," | ",X61," ",Y61," | ",AC61),"--"),"")</f>
        <v/>
      </c>
      <c r="N61" s="206" t="str">
        <f>IF(S61&lt;&gt;"",IF(J61=Selecties!$N$4,CONCATENATE(V61," ",W61," | ",X61," ",Y61," | ",AD61," ",AA61,AB61,"Kg"),"--"),"")</f>
        <v/>
      </c>
      <c r="O61" s="132"/>
      <c r="P61" s="132"/>
      <c r="R61" s="12" t="b">
        <f>AND($C61&lt;&gt;"",COUNTA($E61:$J61)=6,OR( AND($J61=Selecties!$N$4,$K61&lt;&gt;""), $J61=Selecties!$N$5))</f>
        <v>0</v>
      </c>
      <c r="S61" s="63" t="str">
        <f t="shared" si="3"/>
        <v/>
      </c>
      <c r="T61" s="173" t="str">
        <f>IF(  R61,  IF(   AND(I61=Selecties!$N$4,J61=Selecties!$N$4),    Selecties!$H$22,   IF(OR(I61=Selecties!$N$4,J61=Selecties!$N$4),Selecties!$H$21,"")),"")</f>
        <v/>
      </c>
      <c r="V61" s="12" t="str">
        <f>IF(   S61&lt;Selecties!$B$37,   Selecties!$C$37,   IF( S61&lt;Selecties!$B$38, Selecties!$C$38, IF(S61&lt;&gt;"",Selecties!$C$39,"")))</f>
        <v/>
      </c>
      <c r="W61" s="12" t="str">
        <f>IF(S61&lt;&gt;"",IF(S61&lt;Selecties!$B$37,IF(G61="M",Selecties!$D$37,Selecties!$E$37),IF(S61&lt;Selecties!$B$38,IF(G61="M",Selecties!$D$38,Selecties!$E$38),IF(G61="M",Selecties!$D$39,Selecties!$E$39))),"")</f>
        <v/>
      </c>
      <c r="X61" s="12" t="str">
        <f>IF(   S61&lt;Selecties!$B$37,   Selecties!$H$37,   IF( S61&lt;Selecties!$B$38, Selecties!$H$38, IF(S61&lt;&gt;"",Selecties!$H$39,"")))</f>
        <v/>
      </c>
      <c r="Y61" s="12" t="str">
        <f>IF(S61&lt;&gt;"",IF(S61&lt;Selecties!$B$37,IF(G61="M",Selecties!$I$37,Selecties!$J$37),IF(S61&lt;Selecties!$B$38,IF(G61="M",Selecties!$I$38,Selecties!$J$38),IF(G61="M",Selecties!$I$39,Selecties!$J$39))),"")</f>
        <v/>
      </c>
      <c r="Z61" s="12" t="str">
        <f>IF(AND(V61=Selecties!$C$37,W61=Selecties!$D$37),SUBSTITUTE(ADDRESS(1,COLUMN(Selecties!$C$47),4),"1",""),IF(AND(V61=Selecties!$C$37,W61=Selecties!$E$37),SUBSTITUTE(ADDRESS(1,COLUMN(Selecties!$D$47),4),"1",""),IF(AND(V61=Selecties!$C$38,W61=Selecties!$D$38),SUBSTITUTE(ADDRESS(1,COLUMN(Selecties!$E$47),4),"1",""),IF(AND(V61=Selecties!$C$38,W61=Selecties!$E$38),SUBSTITUTE(ADDRESS(1,COLUMN(Selecties!$F$47),4),"1",""),IF(AND(V61=Selecties!$C$39,W61=Selecties!$D$39),SUBSTITUTE(ADDRESS(1,COLUMN(Selecties!$G$47),4),"1",""),IF(AND(V61=Selecties!$C$39,W61=Selecties!$E$39),SUBSTITUTE(ADDRESS(1,COLUMN(Selecties!$H$47),4),"1",""),""))))))</f>
        <v/>
      </c>
      <c r="AA61" s="12" t="str">
        <f ca="1">IF(K61&lt;&gt;"",IF(K61&gt;=MAX(INDIRECT("Selecties!"&amp;Z61&amp;ROW(Selecties!$C$47)):INDIRECT("Selecties!"&amp;Z61&amp;ROW(Selecties!$C$57))),"+","-"),"")</f>
        <v/>
      </c>
      <c r="AB61" s="170" t="str">
        <f ca="1">IF(K61&lt;&gt;"",IF(   K61&lt;MIN(INDIRECT("Selecties!"&amp;Z61&amp;ROW(Selecties!$C$49)):INDIRECT("Selecties!"&amp;Z61&amp;ROW(Selecties!$C$57))),  MIN(INDIRECT("Selecties!"&amp;Z61&amp;ROW(Selecties!$C$49)):INDIRECT("Selecties!"&amp;Z61&amp;ROW(Selecties!$C$57))),IF(K61&gt;=MAX(INDIRECT("Selecties!"&amp;Z61&amp;ROW(Selecties!$C$49)):INDIRECT("Selecties!"&amp;Z61&amp;ROW(Selecties!$C$57))),MAX(INDIRECT("Selecties!"&amp;Z61&amp;ROW(Selecties!$C$49)):INDIRECT("Selecties!"&amp;Z61&amp;ROW(Selecties!$C$57))),VLOOKUP(K61,INDIRECT("Selecties!"&amp;Z61&amp;ROW(Selecties!$C$49)):INDIRECT("Selecties!"&amp;Z61&amp;ROW(Selecties!$C$57)),1)+INDIRECT("Selecties!"&amp;Z61&amp;ROW(Selecties!$C$47))  )),"")</f>
        <v/>
      </c>
      <c r="AC61" s="168" t="str">
        <f>IF($H61&lt;&gt;"",VLOOKUP($H61,Selecties!$E$4:$G$17,2,FALSE),"")</f>
        <v/>
      </c>
      <c r="AD61" s="168" t="str">
        <f>IF($H61&lt;&gt;"",VLOOKUP($H61,Selecties!$E$4:$G$17,3,FALSE),"")</f>
        <v/>
      </c>
    </row>
    <row r="62" spans="2:30" x14ac:dyDescent="0.2">
      <c r="B62" s="166">
        <f t="shared" si="2"/>
        <v>39</v>
      </c>
      <c r="C62" s="7"/>
      <c r="D62" s="180"/>
      <c r="E62" s="180"/>
      <c r="F62" s="186"/>
      <c r="G62" s="194"/>
      <c r="H62" s="195"/>
      <c r="I62" s="196"/>
      <c r="J62" s="196"/>
      <c r="K62" s="197"/>
      <c r="L62" s="204" t="str">
        <f t="shared" si="1"/>
        <v xml:space="preserve"> - </v>
      </c>
      <c r="M62" s="205" t="str">
        <f>IF(S62&lt;&gt;"",IF(I62=Selecties!$N$4,CONCATENATE(V62," ",W62," | ",X62," ",Y62," | ",AC62),"--"),"")</f>
        <v/>
      </c>
      <c r="N62" s="206" t="str">
        <f>IF(S62&lt;&gt;"",IF(J62=Selecties!$N$4,CONCATENATE(V62," ",W62," | ",X62," ",Y62," | ",AD62," ",AA62,AB62,"Kg"),"--"),"")</f>
        <v/>
      </c>
      <c r="O62" s="132"/>
      <c r="P62" s="132"/>
      <c r="R62" s="12" t="b">
        <f>AND($C62&lt;&gt;"",COUNTA($E62:$J62)=6,OR( AND($J62=Selecties!$N$4,$K62&lt;&gt;""), $J62=Selecties!$N$5))</f>
        <v>0</v>
      </c>
      <c r="S62" s="63" t="str">
        <f t="shared" si="3"/>
        <v/>
      </c>
      <c r="T62" s="173" t="str">
        <f>IF(  R62,  IF(   AND(I62=Selecties!$N$4,J62=Selecties!$N$4),    Selecties!$H$22,   IF(OR(I62=Selecties!$N$4,J62=Selecties!$N$4),Selecties!$H$21,"")),"")</f>
        <v/>
      </c>
      <c r="V62" s="12" t="str">
        <f>IF(   S62&lt;Selecties!$B$37,   Selecties!$C$37,   IF( S62&lt;Selecties!$B$38, Selecties!$C$38, IF(S62&lt;&gt;"",Selecties!$C$39,"")))</f>
        <v/>
      </c>
      <c r="W62" s="12" t="str">
        <f>IF(S62&lt;&gt;"",IF(S62&lt;Selecties!$B$37,IF(G62="M",Selecties!$D$37,Selecties!$E$37),IF(S62&lt;Selecties!$B$38,IF(G62="M",Selecties!$D$38,Selecties!$E$38),IF(G62="M",Selecties!$D$39,Selecties!$E$39))),"")</f>
        <v/>
      </c>
      <c r="X62" s="12" t="str">
        <f>IF(   S62&lt;Selecties!$B$37,   Selecties!$H$37,   IF( S62&lt;Selecties!$B$38, Selecties!$H$38, IF(S62&lt;&gt;"",Selecties!$H$39,"")))</f>
        <v/>
      </c>
      <c r="Y62" s="12" t="str">
        <f>IF(S62&lt;&gt;"",IF(S62&lt;Selecties!$B$37,IF(G62="M",Selecties!$I$37,Selecties!$J$37),IF(S62&lt;Selecties!$B$38,IF(G62="M",Selecties!$I$38,Selecties!$J$38),IF(G62="M",Selecties!$I$39,Selecties!$J$39))),"")</f>
        <v/>
      </c>
      <c r="Z62" s="12" t="str">
        <f>IF(AND(V62=Selecties!$C$37,W62=Selecties!$D$37),SUBSTITUTE(ADDRESS(1,COLUMN(Selecties!$C$47),4),"1",""),IF(AND(V62=Selecties!$C$37,W62=Selecties!$E$37),SUBSTITUTE(ADDRESS(1,COLUMN(Selecties!$D$47),4),"1",""),IF(AND(V62=Selecties!$C$38,W62=Selecties!$D$38),SUBSTITUTE(ADDRESS(1,COLUMN(Selecties!$E$47),4),"1",""),IF(AND(V62=Selecties!$C$38,W62=Selecties!$E$38),SUBSTITUTE(ADDRESS(1,COLUMN(Selecties!$F$47),4),"1",""),IF(AND(V62=Selecties!$C$39,W62=Selecties!$D$39),SUBSTITUTE(ADDRESS(1,COLUMN(Selecties!$G$47),4),"1",""),IF(AND(V62=Selecties!$C$39,W62=Selecties!$E$39),SUBSTITUTE(ADDRESS(1,COLUMN(Selecties!$H$47),4),"1",""),""))))))</f>
        <v/>
      </c>
      <c r="AA62" s="12" t="str">
        <f ca="1">IF(K62&lt;&gt;"",IF(K62&gt;=MAX(INDIRECT("Selecties!"&amp;Z62&amp;ROW(Selecties!$C$47)):INDIRECT("Selecties!"&amp;Z62&amp;ROW(Selecties!$C$57))),"+","-"),"")</f>
        <v/>
      </c>
      <c r="AB62" s="170" t="str">
        <f ca="1">IF(K62&lt;&gt;"",IF(   K62&lt;MIN(INDIRECT("Selecties!"&amp;Z62&amp;ROW(Selecties!$C$49)):INDIRECT("Selecties!"&amp;Z62&amp;ROW(Selecties!$C$57))),  MIN(INDIRECT("Selecties!"&amp;Z62&amp;ROW(Selecties!$C$49)):INDIRECT("Selecties!"&amp;Z62&amp;ROW(Selecties!$C$57))),IF(K62&gt;=MAX(INDIRECT("Selecties!"&amp;Z62&amp;ROW(Selecties!$C$49)):INDIRECT("Selecties!"&amp;Z62&amp;ROW(Selecties!$C$57))),MAX(INDIRECT("Selecties!"&amp;Z62&amp;ROW(Selecties!$C$49)):INDIRECT("Selecties!"&amp;Z62&amp;ROW(Selecties!$C$57))),VLOOKUP(K62,INDIRECT("Selecties!"&amp;Z62&amp;ROW(Selecties!$C$49)):INDIRECT("Selecties!"&amp;Z62&amp;ROW(Selecties!$C$57)),1)+INDIRECT("Selecties!"&amp;Z62&amp;ROW(Selecties!$C$47))  )),"")</f>
        <v/>
      </c>
      <c r="AC62" s="168" t="str">
        <f>IF($H62&lt;&gt;"",VLOOKUP($H62,Selecties!$E$4:$G$17,2,FALSE),"")</f>
        <v/>
      </c>
      <c r="AD62" s="168" t="str">
        <f>IF($H62&lt;&gt;"",VLOOKUP($H62,Selecties!$E$4:$G$17,3,FALSE),"")</f>
        <v/>
      </c>
    </row>
    <row r="63" spans="2:30" x14ac:dyDescent="0.2">
      <c r="B63" s="166">
        <f t="shared" si="2"/>
        <v>40</v>
      </c>
      <c r="C63" s="7"/>
      <c r="D63" s="180"/>
      <c r="E63" s="180"/>
      <c r="F63" s="186"/>
      <c r="G63" s="194"/>
      <c r="H63" s="195"/>
      <c r="I63" s="196"/>
      <c r="J63" s="196"/>
      <c r="K63" s="197"/>
      <c r="L63" s="204" t="str">
        <f t="shared" si="1"/>
        <v xml:space="preserve"> - </v>
      </c>
      <c r="M63" s="205" t="str">
        <f>IF(S63&lt;&gt;"",IF(I63=Selecties!$N$4,CONCATENATE(V63," ",W63," | ",X63," ",Y63," | ",AC63),"--"),"")</f>
        <v/>
      </c>
      <c r="N63" s="206" t="str">
        <f>IF(S63&lt;&gt;"",IF(J63=Selecties!$N$4,CONCATENATE(V63," ",W63," | ",X63," ",Y63," | ",AD63," ",AA63,AB63,"Kg"),"--"),"")</f>
        <v/>
      </c>
      <c r="O63" s="132"/>
      <c r="P63" s="132"/>
      <c r="R63" s="12" t="b">
        <f>AND($C63&lt;&gt;"",COUNTA($E63:$J63)=6,OR( AND($J63=Selecties!$N$4,$K63&lt;&gt;""), $J63=Selecties!$N$5))</f>
        <v>0</v>
      </c>
      <c r="S63" s="63" t="str">
        <f t="shared" si="3"/>
        <v/>
      </c>
      <c r="T63" s="173" t="str">
        <f>IF(  R63,  IF(   AND(I63=Selecties!$N$4,J63=Selecties!$N$4),    Selecties!$H$22,   IF(OR(I63=Selecties!$N$4,J63=Selecties!$N$4),Selecties!$H$21,"")),"")</f>
        <v/>
      </c>
      <c r="V63" s="12" t="str">
        <f>IF(   S63&lt;Selecties!$B$37,   Selecties!$C$37,   IF( S63&lt;Selecties!$B$38, Selecties!$C$38, IF(S63&lt;&gt;"",Selecties!$C$39,"")))</f>
        <v/>
      </c>
      <c r="W63" s="12" t="str">
        <f>IF(S63&lt;&gt;"",IF(S63&lt;Selecties!$B$37,IF(G63="M",Selecties!$D$37,Selecties!$E$37),IF(S63&lt;Selecties!$B$38,IF(G63="M",Selecties!$D$38,Selecties!$E$38),IF(G63="M",Selecties!$D$39,Selecties!$E$39))),"")</f>
        <v/>
      </c>
      <c r="X63" s="12" t="str">
        <f>IF(   S63&lt;Selecties!$B$37,   Selecties!$H$37,   IF( S63&lt;Selecties!$B$38, Selecties!$H$38, IF(S63&lt;&gt;"",Selecties!$H$39,"")))</f>
        <v/>
      </c>
      <c r="Y63" s="12" t="str">
        <f>IF(S63&lt;&gt;"",IF(S63&lt;Selecties!$B$37,IF(G63="M",Selecties!$I$37,Selecties!$J$37),IF(S63&lt;Selecties!$B$38,IF(G63="M",Selecties!$I$38,Selecties!$J$38),IF(G63="M",Selecties!$I$39,Selecties!$J$39))),"")</f>
        <v/>
      </c>
      <c r="Z63" s="12" t="str">
        <f>IF(AND(V63=Selecties!$C$37,W63=Selecties!$D$37),SUBSTITUTE(ADDRESS(1,COLUMN(Selecties!$C$47),4),"1",""),IF(AND(V63=Selecties!$C$37,W63=Selecties!$E$37),SUBSTITUTE(ADDRESS(1,COLUMN(Selecties!$D$47),4),"1",""),IF(AND(V63=Selecties!$C$38,W63=Selecties!$D$38),SUBSTITUTE(ADDRESS(1,COLUMN(Selecties!$E$47),4),"1",""),IF(AND(V63=Selecties!$C$38,W63=Selecties!$E$38),SUBSTITUTE(ADDRESS(1,COLUMN(Selecties!$F$47),4),"1",""),IF(AND(V63=Selecties!$C$39,W63=Selecties!$D$39),SUBSTITUTE(ADDRESS(1,COLUMN(Selecties!$G$47),4),"1",""),IF(AND(V63=Selecties!$C$39,W63=Selecties!$E$39),SUBSTITUTE(ADDRESS(1,COLUMN(Selecties!$H$47),4),"1",""),""))))))</f>
        <v/>
      </c>
      <c r="AA63" s="12" t="str">
        <f ca="1">IF(K63&lt;&gt;"",IF(K63&gt;=MAX(INDIRECT("Selecties!"&amp;Z63&amp;ROW(Selecties!$C$47)):INDIRECT("Selecties!"&amp;Z63&amp;ROW(Selecties!$C$57))),"+","-"),"")</f>
        <v/>
      </c>
      <c r="AB63" s="170" t="str">
        <f ca="1">IF(K63&lt;&gt;"",IF(   K63&lt;MIN(INDIRECT("Selecties!"&amp;Z63&amp;ROW(Selecties!$C$49)):INDIRECT("Selecties!"&amp;Z63&amp;ROW(Selecties!$C$57))),  MIN(INDIRECT("Selecties!"&amp;Z63&amp;ROW(Selecties!$C$49)):INDIRECT("Selecties!"&amp;Z63&amp;ROW(Selecties!$C$57))),IF(K63&gt;=MAX(INDIRECT("Selecties!"&amp;Z63&amp;ROW(Selecties!$C$49)):INDIRECT("Selecties!"&amp;Z63&amp;ROW(Selecties!$C$57))),MAX(INDIRECT("Selecties!"&amp;Z63&amp;ROW(Selecties!$C$49)):INDIRECT("Selecties!"&amp;Z63&amp;ROW(Selecties!$C$57))),VLOOKUP(K63,INDIRECT("Selecties!"&amp;Z63&amp;ROW(Selecties!$C$49)):INDIRECT("Selecties!"&amp;Z63&amp;ROW(Selecties!$C$57)),1)+INDIRECT("Selecties!"&amp;Z63&amp;ROW(Selecties!$C$47))  )),"")</f>
        <v/>
      </c>
      <c r="AC63" s="168" t="str">
        <f>IF($H63&lt;&gt;"",VLOOKUP($H63,Selecties!$E$4:$G$17,2,FALSE),"")</f>
        <v/>
      </c>
      <c r="AD63" s="168" t="str">
        <f>IF($H63&lt;&gt;"",VLOOKUP($H63,Selecties!$E$4:$G$17,3,FALSE),"")</f>
        <v/>
      </c>
    </row>
    <row r="64" spans="2:30" x14ac:dyDescent="0.2">
      <c r="B64" s="166">
        <f t="shared" si="2"/>
        <v>41</v>
      </c>
      <c r="C64" s="7"/>
      <c r="D64" s="180"/>
      <c r="E64" s="180"/>
      <c r="F64" s="186"/>
      <c r="G64" s="194"/>
      <c r="H64" s="195"/>
      <c r="I64" s="196"/>
      <c r="J64" s="196"/>
      <c r="K64" s="197"/>
      <c r="L64" s="204" t="str">
        <f t="shared" si="1"/>
        <v xml:space="preserve"> - </v>
      </c>
      <c r="M64" s="205" t="str">
        <f>IF(S64&lt;&gt;"",IF(I64=Selecties!$N$4,CONCATENATE(V64," ",W64," | ",X64," ",Y64," | ",AC64),"--"),"")</f>
        <v/>
      </c>
      <c r="N64" s="206" t="str">
        <f>IF(S64&lt;&gt;"",IF(J64=Selecties!$N$4,CONCATENATE(V64," ",W64," | ",X64," ",Y64," | ",AD64," ",AA64,AB64,"Kg"),"--"),"")</f>
        <v/>
      </c>
      <c r="O64" s="132"/>
      <c r="P64" s="132"/>
      <c r="R64" s="12" t="b">
        <f>AND($C64&lt;&gt;"",COUNTA($E64:$J64)=6,OR( AND($J64=Selecties!$N$4,$K64&lt;&gt;""), $J64=Selecties!$N$5))</f>
        <v>0</v>
      </c>
      <c r="S64" s="63" t="str">
        <f t="shared" si="3"/>
        <v/>
      </c>
      <c r="T64" s="173" t="str">
        <f>IF(  R64,  IF(   AND(I64=Selecties!$N$4,J64=Selecties!$N$4),    Selecties!$H$22,   IF(OR(I64=Selecties!$N$4,J64=Selecties!$N$4),Selecties!$H$21,"")),"")</f>
        <v/>
      </c>
      <c r="V64" s="12" t="str">
        <f>IF(   S64&lt;Selecties!$B$37,   Selecties!$C$37,   IF( S64&lt;Selecties!$B$38, Selecties!$C$38, IF(S64&lt;&gt;"",Selecties!$C$39,"")))</f>
        <v/>
      </c>
      <c r="W64" s="12" t="str">
        <f>IF(S64&lt;&gt;"",IF(S64&lt;Selecties!$B$37,IF(G64="M",Selecties!$D$37,Selecties!$E$37),IF(S64&lt;Selecties!$B$38,IF(G64="M",Selecties!$D$38,Selecties!$E$38),IF(G64="M",Selecties!$D$39,Selecties!$E$39))),"")</f>
        <v/>
      </c>
      <c r="X64" s="12" t="str">
        <f>IF(   S64&lt;Selecties!$B$37,   Selecties!$H$37,   IF( S64&lt;Selecties!$B$38, Selecties!$H$38, IF(S64&lt;&gt;"",Selecties!$H$39,"")))</f>
        <v/>
      </c>
      <c r="Y64" s="12" t="str">
        <f>IF(S64&lt;&gt;"",IF(S64&lt;Selecties!$B$37,IF(G64="M",Selecties!$I$37,Selecties!$J$37),IF(S64&lt;Selecties!$B$38,IF(G64="M",Selecties!$I$38,Selecties!$J$38),IF(G64="M",Selecties!$I$39,Selecties!$J$39))),"")</f>
        <v/>
      </c>
      <c r="Z64" s="12" t="str">
        <f>IF(AND(V64=Selecties!$C$37,W64=Selecties!$D$37),SUBSTITUTE(ADDRESS(1,COLUMN(Selecties!$C$47),4),"1",""),IF(AND(V64=Selecties!$C$37,W64=Selecties!$E$37),SUBSTITUTE(ADDRESS(1,COLUMN(Selecties!$D$47),4),"1",""),IF(AND(V64=Selecties!$C$38,W64=Selecties!$D$38),SUBSTITUTE(ADDRESS(1,COLUMN(Selecties!$E$47),4),"1",""),IF(AND(V64=Selecties!$C$38,W64=Selecties!$E$38),SUBSTITUTE(ADDRESS(1,COLUMN(Selecties!$F$47),4),"1",""),IF(AND(V64=Selecties!$C$39,W64=Selecties!$D$39),SUBSTITUTE(ADDRESS(1,COLUMN(Selecties!$G$47),4),"1",""),IF(AND(V64=Selecties!$C$39,W64=Selecties!$E$39),SUBSTITUTE(ADDRESS(1,COLUMN(Selecties!$H$47),4),"1",""),""))))))</f>
        <v/>
      </c>
      <c r="AA64" s="12" t="str">
        <f ca="1">IF(K64&lt;&gt;"",IF(K64&gt;=MAX(INDIRECT("Selecties!"&amp;Z64&amp;ROW(Selecties!$C$47)):INDIRECT("Selecties!"&amp;Z64&amp;ROW(Selecties!$C$57))),"+","-"),"")</f>
        <v/>
      </c>
      <c r="AB64" s="170" t="str">
        <f ca="1">IF(K64&lt;&gt;"",IF(   K64&lt;MIN(INDIRECT("Selecties!"&amp;Z64&amp;ROW(Selecties!$C$49)):INDIRECT("Selecties!"&amp;Z64&amp;ROW(Selecties!$C$57))),  MIN(INDIRECT("Selecties!"&amp;Z64&amp;ROW(Selecties!$C$49)):INDIRECT("Selecties!"&amp;Z64&amp;ROW(Selecties!$C$57))),IF(K64&gt;=MAX(INDIRECT("Selecties!"&amp;Z64&amp;ROW(Selecties!$C$49)):INDIRECT("Selecties!"&amp;Z64&amp;ROW(Selecties!$C$57))),MAX(INDIRECT("Selecties!"&amp;Z64&amp;ROW(Selecties!$C$49)):INDIRECT("Selecties!"&amp;Z64&amp;ROW(Selecties!$C$57))),VLOOKUP(K64,INDIRECT("Selecties!"&amp;Z64&amp;ROW(Selecties!$C$49)):INDIRECT("Selecties!"&amp;Z64&amp;ROW(Selecties!$C$57)),1)+INDIRECT("Selecties!"&amp;Z64&amp;ROW(Selecties!$C$47))  )),"")</f>
        <v/>
      </c>
      <c r="AC64" s="168" t="str">
        <f>IF($H64&lt;&gt;"",VLOOKUP($H64,Selecties!$E$4:$G$17,2,FALSE),"")</f>
        <v/>
      </c>
      <c r="AD64" s="168" t="str">
        <f>IF($H64&lt;&gt;"",VLOOKUP($H64,Selecties!$E$4:$G$17,3,FALSE),"")</f>
        <v/>
      </c>
    </row>
    <row r="65" spans="1:30" x14ac:dyDescent="0.2">
      <c r="B65" s="166">
        <f t="shared" si="2"/>
        <v>42</v>
      </c>
      <c r="C65" s="7"/>
      <c r="D65" s="180"/>
      <c r="E65" s="180"/>
      <c r="F65" s="186"/>
      <c r="G65" s="194"/>
      <c r="H65" s="195"/>
      <c r="I65" s="196"/>
      <c r="J65" s="196"/>
      <c r="K65" s="197"/>
      <c r="L65" s="204" t="str">
        <f t="shared" si="1"/>
        <v xml:space="preserve"> - </v>
      </c>
      <c r="M65" s="205" t="str">
        <f>IF(S65&lt;&gt;"",IF(I65=Selecties!$N$4,CONCATENATE(V65," ",W65," | ",X65," ",Y65," | ",AC65),"--"),"")</f>
        <v/>
      </c>
      <c r="N65" s="206" t="str">
        <f>IF(S65&lt;&gt;"",IF(J65=Selecties!$N$4,CONCATENATE(V65," ",W65," | ",X65," ",Y65," | ",AD65," ",AA65,AB65,"Kg"),"--"),"")</f>
        <v/>
      </c>
      <c r="O65" s="132"/>
      <c r="P65" s="132"/>
      <c r="R65" s="12" t="b">
        <f>AND($C65&lt;&gt;"",COUNTA($E65:$J65)=6,OR( AND($J65=Selecties!$N$4,$K65&lt;&gt;""), $J65=Selecties!$N$5))</f>
        <v>0</v>
      </c>
      <c r="S65" s="63" t="str">
        <f t="shared" si="3"/>
        <v/>
      </c>
      <c r="T65" s="173" t="str">
        <f>IF(  R65,  IF(   AND(I65=Selecties!$N$4,J65=Selecties!$N$4),    Selecties!$H$22,   IF(OR(I65=Selecties!$N$4,J65=Selecties!$N$4),Selecties!$H$21,"")),"")</f>
        <v/>
      </c>
      <c r="V65" s="12" t="str">
        <f>IF(   S65&lt;Selecties!$B$37,   Selecties!$C$37,   IF( S65&lt;Selecties!$B$38, Selecties!$C$38, IF(S65&lt;&gt;"",Selecties!$C$39,"")))</f>
        <v/>
      </c>
      <c r="W65" s="12" t="str">
        <f>IF(S65&lt;&gt;"",IF(S65&lt;Selecties!$B$37,IF(G65="M",Selecties!$D$37,Selecties!$E$37),IF(S65&lt;Selecties!$B$38,IF(G65="M",Selecties!$D$38,Selecties!$E$38),IF(G65="M",Selecties!$D$39,Selecties!$E$39))),"")</f>
        <v/>
      </c>
      <c r="X65" s="12" t="str">
        <f>IF(   S65&lt;Selecties!$B$37,   Selecties!$H$37,   IF( S65&lt;Selecties!$B$38, Selecties!$H$38, IF(S65&lt;&gt;"",Selecties!$H$39,"")))</f>
        <v/>
      </c>
      <c r="Y65" s="12" t="str">
        <f>IF(S65&lt;&gt;"",IF(S65&lt;Selecties!$B$37,IF(G65="M",Selecties!$I$37,Selecties!$J$37),IF(S65&lt;Selecties!$B$38,IF(G65="M",Selecties!$I$38,Selecties!$J$38),IF(G65="M",Selecties!$I$39,Selecties!$J$39))),"")</f>
        <v/>
      </c>
      <c r="Z65" s="12" t="str">
        <f>IF(AND(V65=Selecties!$C$37,W65=Selecties!$D$37),SUBSTITUTE(ADDRESS(1,COLUMN(Selecties!$C$47),4),"1",""),IF(AND(V65=Selecties!$C$37,W65=Selecties!$E$37),SUBSTITUTE(ADDRESS(1,COLUMN(Selecties!$D$47),4),"1",""),IF(AND(V65=Selecties!$C$38,W65=Selecties!$D$38),SUBSTITUTE(ADDRESS(1,COLUMN(Selecties!$E$47),4),"1",""),IF(AND(V65=Selecties!$C$38,W65=Selecties!$E$38),SUBSTITUTE(ADDRESS(1,COLUMN(Selecties!$F$47),4),"1",""),IF(AND(V65=Selecties!$C$39,W65=Selecties!$D$39),SUBSTITUTE(ADDRESS(1,COLUMN(Selecties!$G$47),4),"1",""),IF(AND(V65=Selecties!$C$39,W65=Selecties!$E$39),SUBSTITUTE(ADDRESS(1,COLUMN(Selecties!$H$47),4),"1",""),""))))))</f>
        <v/>
      </c>
      <c r="AA65" s="12" t="str">
        <f ca="1">IF(K65&lt;&gt;"",IF(K65&gt;=MAX(INDIRECT("Selecties!"&amp;Z65&amp;ROW(Selecties!$C$47)):INDIRECT("Selecties!"&amp;Z65&amp;ROW(Selecties!$C$57))),"+","-"),"")</f>
        <v/>
      </c>
      <c r="AB65" s="170" t="str">
        <f ca="1">IF(K65&lt;&gt;"",IF(   K65&lt;MIN(INDIRECT("Selecties!"&amp;Z65&amp;ROW(Selecties!$C$49)):INDIRECT("Selecties!"&amp;Z65&amp;ROW(Selecties!$C$57))),  MIN(INDIRECT("Selecties!"&amp;Z65&amp;ROW(Selecties!$C$49)):INDIRECT("Selecties!"&amp;Z65&amp;ROW(Selecties!$C$57))),IF(K65&gt;=MAX(INDIRECT("Selecties!"&amp;Z65&amp;ROW(Selecties!$C$49)):INDIRECT("Selecties!"&amp;Z65&amp;ROW(Selecties!$C$57))),MAX(INDIRECT("Selecties!"&amp;Z65&amp;ROW(Selecties!$C$49)):INDIRECT("Selecties!"&amp;Z65&amp;ROW(Selecties!$C$57))),VLOOKUP(K65,INDIRECT("Selecties!"&amp;Z65&amp;ROW(Selecties!$C$49)):INDIRECT("Selecties!"&amp;Z65&amp;ROW(Selecties!$C$57)),1)+INDIRECT("Selecties!"&amp;Z65&amp;ROW(Selecties!$C$47))  )),"")</f>
        <v/>
      </c>
      <c r="AC65" s="168" t="str">
        <f>IF($H65&lt;&gt;"",VLOOKUP($H65,Selecties!$E$4:$G$17,2,FALSE),"")</f>
        <v/>
      </c>
      <c r="AD65" s="168" t="str">
        <f>IF($H65&lt;&gt;"",VLOOKUP($H65,Selecties!$E$4:$G$17,3,FALSE),"")</f>
        <v/>
      </c>
    </row>
    <row r="66" spans="1:30" x14ac:dyDescent="0.2">
      <c r="B66" s="166">
        <f t="shared" si="2"/>
        <v>43</v>
      </c>
      <c r="C66" s="7"/>
      <c r="D66" s="180"/>
      <c r="E66" s="180"/>
      <c r="F66" s="186"/>
      <c r="G66" s="194"/>
      <c r="H66" s="195"/>
      <c r="I66" s="196"/>
      <c r="J66" s="196"/>
      <c r="K66" s="197"/>
      <c r="L66" s="204" t="str">
        <f t="shared" si="1"/>
        <v xml:space="preserve"> - </v>
      </c>
      <c r="M66" s="205" t="str">
        <f>IF(S66&lt;&gt;"",IF(I66=Selecties!$N$4,CONCATENATE(V66," ",W66," | ",X66," ",Y66," | ",AC66),"--"),"")</f>
        <v/>
      </c>
      <c r="N66" s="206" t="str">
        <f>IF(S66&lt;&gt;"",IF(J66=Selecties!$N$4,CONCATENATE(V66," ",W66," | ",X66," ",Y66," | ",AD66," ",AA66,AB66,"Kg"),"--"),"")</f>
        <v/>
      </c>
      <c r="O66" s="132"/>
      <c r="P66" s="132"/>
      <c r="R66" s="12" t="b">
        <f>AND($C66&lt;&gt;"",COUNTA($E66:$J66)=6,OR( AND($J66=Selecties!$N$4,$K66&lt;&gt;""), $J66=Selecties!$N$5))</f>
        <v>0</v>
      </c>
      <c r="S66" s="63" t="str">
        <f t="shared" si="3"/>
        <v/>
      </c>
      <c r="T66" s="173" t="str">
        <f>IF(  R66,  IF(   AND(I66=Selecties!$N$4,J66=Selecties!$N$4),    Selecties!$H$22,   IF(OR(I66=Selecties!$N$4,J66=Selecties!$N$4),Selecties!$H$21,"")),"")</f>
        <v/>
      </c>
      <c r="V66" s="12" t="str">
        <f>IF(   S66&lt;Selecties!$B$37,   Selecties!$C$37,   IF( S66&lt;Selecties!$B$38, Selecties!$C$38, IF(S66&lt;&gt;"",Selecties!$C$39,"")))</f>
        <v/>
      </c>
      <c r="W66" s="12" t="str">
        <f>IF(S66&lt;&gt;"",IF(S66&lt;Selecties!$B$37,IF(G66="M",Selecties!$D$37,Selecties!$E$37),IF(S66&lt;Selecties!$B$38,IF(G66="M",Selecties!$D$38,Selecties!$E$38),IF(G66="M",Selecties!$D$39,Selecties!$E$39))),"")</f>
        <v/>
      </c>
      <c r="X66" s="12" t="str">
        <f>IF(   S66&lt;Selecties!$B$37,   Selecties!$H$37,   IF( S66&lt;Selecties!$B$38, Selecties!$H$38, IF(S66&lt;&gt;"",Selecties!$H$39,"")))</f>
        <v/>
      </c>
      <c r="Y66" s="12" t="str">
        <f>IF(S66&lt;&gt;"",IF(S66&lt;Selecties!$B$37,IF(G66="M",Selecties!$I$37,Selecties!$J$37),IF(S66&lt;Selecties!$B$38,IF(G66="M",Selecties!$I$38,Selecties!$J$38),IF(G66="M",Selecties!$I$39,Selecties!$J$39))),"")</f>
        <v/>
      </c>
      <c r="Z66" s="12" t="str">
        <f>IF(AND(V66=Selecties!$C$37,W66=Selecties!$D$37),SUBSTITUTE(ADDRESS(1,COLUMN(Selecties!$C$47),4),"1",""),IF(AND(V66=Selecties!$C$37,W66=Selecties!$E$37),SUBSTITUTE(ADDRESS(1,COLUMN(Selecties!$D$47),4),"1",""),IF(AND(V66=Selecties!$C$38,W66=Selecties!$D$38),SUBSTITUTE(ADDRESS(1,COLUMN(Selecties!$E$47),4),"1",""),IF(AND(V66=Selecties!$C$38,W66=Selecties!$E$38),SUBSTITUTE(ADDRESS(1,COLUMN(Selecties!$F$47),4),"1",""),IF(AND(V66=Selecties!$C$39,W66=Selecties!$D$39),SUBSTITUTE(ADDRESS(1,COLUMN(Selecties!$G$47),4),"1",""),IF(AND(V66=Selecties!$C$39,W66=Selecties!$E$39),SUBSTITUTE(ADDRESS(1,COLUMN(Selecties!$H$47),4),"1",""),""))))))</f>
        <v/>
      </c>
      <c r="AA66" s="12" t="str">
        <f ca="1">IF(K66&lt;&gt;"",IF(K66&gt;=MAX(INDIRECT("Selecties!"&amp;Z66&amp;ROW(Selecties!$C$47)):INDIRECT("Selecties!"&amp;Z66&amp;ROW(Selecties!$C$57))),"+","-"),"")</f>
        <v/>
      </c>
      <c r="AB66" s="170" t="str">
        <f ca="1">IF(K66&lt;&gt;"",IF(   K66&lt;MIN(INDIRECT("Selecties!"&amp;Z66&amp;ROW(Selecties!$C$49)):INDIRECT("Selecties!"&amp;Z66&amp;ROW(Selecties!$C$57))),  MIN(INDIRECT("Selecties!"&amp;Z66&amp;ROW(Selecties!$C$49)):INDIRECT("Selecties!"&amp;Z66&amp;ROW(Selecties!$C$57))),IF(K66&gt;=MAX(INDIRECT("Selecties!"&amp;Z66&amp;ROW(Selecties!$C$49)):INDIRECT("Selecties!"&amp;Z66&amp;ROW(Selecties!$C$57))),MAX(INDIRECT("Selecties!"&amp;Z66&amp;ROW(Selecties!$C$49)):INDIRECT("Selecties!"&amp;Z66&amp;ROW(Selecties!$C$57))),VLOOKUP(K66,INDIRECT("Selecties!"&amp;Z66&amp;ROW(Selecties!$C$49)):INDIRECT("Selecties!"&amp;Z66&amp;ROW(Selecties!$C$57)),1)+INDIRECT("Selecties!"&amp;Z66&amp;ROW(Selecties!$C$47))  )),"")</f>
        <v/>
      </c>
      <c r="AC66" s="168" t="str">
        <f>IF($H66&lt;&gt;"",VLOOKUP($H66,Selecties!$E$4:$G$17,2,FALSE),"")</f>
        <v/>
      </c>
      <c r="AD66" s="168" t="str">
        <f>IF($H66&lt;&gt;"",VLOOKUP($H66,Selecties!$E$4:$G$17,3,FALSE),"")</f>
        <v/>
      </c>
    </row>
    <row r="67" spans="1:30" x14ac:dyDescent="0.2">
      <c r="B67" s="166">
        <f t="shared" si="2"/>
        <v>44</v>
      </c>
      <c r="C67" s="7"/>
      <c r="D67" s="180"/>
      <c r="E67" s="180"/>
      <c r="F67" s="186"/>
      <c r="G67" s="194"/>
      <c r="H67" s="195"/>
      <c r="I67" s="196"/>
      <c r="J67" s="196"/>
      <c r="K67" s="197"/>
      <c r="L67" s="204" t="str">
        <f t="shared" si="1"/>
        <v xml:space="preserve"> - </v>
      </c>
      <c r="M67" s="205" t="str">
        <f>IF(S67&lt;&gt;"",IF(I67=Selecties!$N$4,CONCATENATE(V67," ",W67," | ",X67," ",Y67," | ",AC67),"--"),"")</f>
        <v/>
      </c>
      <c r="N67" s="206" t="str">
        <f>IF(S67&lt;&gt;"",IF(J67=Selecties!$N$4,CONCATENATE(V67," ",W67," | ",X67," ",Y67," | ",AD67," ",AA67,AB67,"Kg"),"--"),"")</f>
        <v/>
      </c>
      <c r="O67" s="132"/>
      <c r="P67" s="132"/>
      <c r="R67" s="12" t="b">
        <f>AND($C67&lt;&gt;"",COUNTA($E67:$J67)=6,OR( AND($J67=Selecties!$N$4,$K67&lt;&gt;""), $J67=Selecties!$N$5))</f>
        <v>0</v>
      </c>
      <c r="S67" s="63" t="str">
        <f t="shared" si="3"/>
        <v/>
      </c>
      <c r="T67" s="173" t="str">
        <f>IF(  R67,  IF(   AND(I67=Selecties!$N$4,J67=Selecties!$N$4),    Selecties!$H$22,   IF(OR(I67=Selecties!$N$4,J67=Selecties!$N$4),Selecties!$H$21,"")),"")</f>
        <v/>
      </c>
      <c r="V67" s="12" t="str">
        <f>IF(   S67&lt;Selecties!$B$37,   Selecties!$C$37,   IF( S67&lt;Selecties!$B$38, Selecties!$C$38, IF(S67&lt;&gt;"",Selecties!$C$39,"")))</f>
        <v/>
      </c>
      <c r="W67" s="12" t="str">
        <f>IF(S67&lt;&gt;"",IF(S67&lt;Selecties!$B$37,IF(G67="M",Selecties!$D$37,Selecties!$E$37),IF(S67&lt;Selecties!$B$38,IF(G67="M",Selecties!$D$38,Selecties!$E$38),IF(G67="M",Selecties!$D$39,Selecties!$E$39))),"")</f>
        <v/>
      </c>
      <c r="X67" s="12" t="str">
        <f>IF(   S67&lt;Selecties!$B$37,   Selecties!$H$37,   IF( S67&lt;Selecties!$B$38, Selecties!$H$38, IF(S67&lt;&gt;"",Selecties!$H$39,"")))</f>
        <v/>
      </c>
      <c r="Y67" s="12" t="str">
        <f>IF(S67&lt;&gt;"",IF(S67&lt;Selecties!$B$37,IF(G67="M",Selecties!$I$37,Selecties!$J$37),IF(S67&lt;Selecties!$B$38,IF(G67="M",Selecties!$I$38,Selecties!$J$38),IF(G67="M",Selecties!$I$39,Selecties!$J$39))),"")</f>
        <v/>
      </c>
      <c r="Z67" s="12" t="str">
        <f>IF(AND(V67=Selecties!$C$37,W67=Selecties!$D$37),SUBSTITUTE(ADDRESS(1,COLUMN(Selecties!$C$47),4),"1",""),IF(AND(V67=Selecties!$C$37,W67=Selecties!$E$37),SUBSTITUTE(ADDRESS(1,COLUMN(Selecties!$D$47),4),"1",""),IF(AND(V67=Selecties!$C$38,W67=Selecties!$D$38),SUBSTITUTE(ADDRESS(1,COLUMN(Selecties!$E$47),4),"1",""),IF(AND(V67=Selecties!$C$38,W67=Selecties!$E$38),SUBSTITUTE(ADDRESS(1,COLUMN(Selecties!$F$47),4),"1",""),IF(AND(V67=Selecties!$C$39,W67=Selecties!$D$39),SUBSTITUTE(ADDRESS(1,COLUMN(Selecties!$G$47),4),"1",""),IF(AND(V67=Selecties!$C$39,W67=Selecties!$E$39),SUBSTITUTE(ADDRESS(1,COLUMN(Selecties!$H$47),4),"1",""),""))))))</f>
        <v/>
      </c>
      <c r="AA67" s="12" t="str">
        <f ca="1">IF(K67&lt;&gt;"",IF(K67&gt;=MAX(INDIRECT("Selecties!"&amp;Z67&amp;ROW(Selecties!$C$47)):INDIRECT("Selecties!"&amp;Z67&amp;ROW(Selecties!$C$57))),"+","-"),"")</f>
        <v/>
      </c>
      <c r="AB67" s="170" t="str">
        <f ca="1">IF(K67&lt;&gt;"",IF(   K67&lt;MIN(INDIRECT("Selecties!"&amp;Z67&amp;ROW(Selecties!$C$49)):INDIRECT("Selecties!"&amp;Z67&amp;ROW(Selecties!$C$57))),  MIN(INDIRECT("Selecties!"&amp;Z67&amp;ROW(Selecties!$C$49)):INDIRECT("Selecties!"&amp;Z67&amp;ROW(Selecties!$C$57))),IF(K67&gt;=MAX(INDIRECT("Selecties!"&amp;Z67&amp;ROW(Selecties!$C$49)):INDIRECT("Selecties!"&amp;Z67&amp;ROW(Selecties!$C$57))),MAX(INDIRECT("Selecties!"&amp;Z67&amp;ROW(Selecties!$C$49)):INDIRECT("Selecties!"&amp;Z67&amp;ROW(Selecties!$C$57))),VLOOKUP(K67,INDIRECT("Selecties!"&amp;Z67&amp;ROW(Selecties!$C$49)):INDIRECT("Selecties!"&amp;Z67&amp;ROW(Selecties!$C$57)),1)+INDIRECT("Selecties!"&amp;Z67&amp;ROW(Selecties!$C$47))  )),"")</f>
        <v/>
      </c>
      <c r="AC67" s="168" t="str">
        <f>IF($H67&lt;&gt;"",VLOOKUP($H67,Selecties!$E$4:$G$17,2,FALSE),"")</f>
        <v/>
      </c>
      <c r="AD67" s="168" t="str">
        <f>IF($H67&lt;&gt;"",VLOOKUP($H67,Selecties!$E$4:$G$17,3,FALSE),"")</f>
        <v/>
      </c>
    </row>
    <row r="68" spans="1:30" x14ac:dyDescent="0.2">
      <c r="B68" s="166">
        <f t="shared" si="2"/>
        <v>45</v>
      </c>
      <c r="C68" s="7"/>
      <c r="D68" s="180"/>
      <c r="E68" s="180"/>
      <c r="F68" s="186"/>
      <c r="G68" s="194"/>
      <c r="H68" s="195"/>
      <c r="I68" s="196"/>
      <c r="J68" s="196"/>
      <c r="K68" s="197"/>
      <c r="L68" s="204" t="str">
        <f t="shared" si="1"/>
        <v xml:space="preserve"> - </v>
      </c>
      <c r="M68" s="205" t="str">
        <f>IF(S68&lt;&gt;"",IF(I68=Selecties!$N$4,CONCATENATE(V68," ",W68," | ",X68," ",Y68," | ",AC68),"--"),"")</f>
        <v/>
      </c>
      <c r="N68" s="206" t="str">
        <f>IF(S68&lt;&gt;"",IF(J68=Selecties!$N$4,CONCATENATE(V68," ",W68," | ",X68," ",Y68," | ",AD68," ",AA68,AB68,"Kg"),"--"),"")</f>
        <v/>
      </c>
      <c r="O68" s="132"/>
      <c r="P68" s="132"/>
      <c r="R68" s="12" t="b">
        <f>AND($C68&lt;&gt;"",COUNTA($E68:$J68)=6,OR( AND($J68=Selecties!$N$4,$K68&lt;&gt;""), $J68=Selecties!$N$5))</f>
        <v>0</v>
      </c>
      <c r="S68" s="63" t="str">
        <f t="shared" si="3"/>
        <v/>
      </c>
      <c r="T68" s="173" t="str">
        <f>IF(  R68,  IF(   AND(I68=Selecties!$N$4,J68=Selecties!$N$4),    Selecties!$H$22,   IF(OR(I68=Selecties!$N$4,J68=Selecties!$N$4),Selecties!$H$21,"")),"")</f>
        <v/>
      </c>
      <c r="V68" s="12" t="str">
        <f>IF(   S68&lt;Selecties!$B$37,   Selecties!$C$37,   IF( S68&lt;Selecties!$B$38, Selecties!$C$38, IF(S68&lt;&gt;"",Selecties!$C$39,"")))</f>
        <v/>
      </c>
      <c r="W68" s="12" t="str">
        <f>IF(S68&lt;&gt;"",IF(S68&lt;Selecties!$B$37,IF(G68="M",Selecties!$D$37,Selecties!$E$37),IF(S68&lt;Selecties!$B$38,IF(G68="M",Selecties!$D$38,Selecties!$E$38),IF(G68="M",Selecties!$D$39,Selecties!$E$39))),"")</f>
        <v/>
      </c>
      <c r="X68" s="12" t="str">
        <f>IF(   S68&lt;Selecties!$B$37,   Selecties!$H$37,   IF( S68&lt;Selecties!$B$38, Selecties!$H$38, IF(S68&lt;&gt;"",Selecties!$H$39,"")))</f>
        <v/>
      </c>
      <c r="Y68" s="12" t="str">
        <f>IF(S68&lt;&gt;"",IF(S68&lt;Selecties!$B$37,IF(G68="M",Selecties!$I$37,Selecties!$J$37),IF(S68&lt;Selecties!$B$38,IF(G68="M",Selecties!$I$38,Selecties!$J$38),IF(G68="M",Selecties!$I$39,Selecties!$J$39))),"")</f>
        <v/>
      </c>
      <c r="Z68" s="12" t="str">
        <f>IF(AND(V68=Selecties!$C$37,W68=Selecties!$D$37),SUBSTITUTE(ADDRESS(1,COLUMN(Selecties!$C$47),4),"1",""),IF(AND(V68=Selecties!$C$37,W68=Selecties!$E$37),SUBSTITUTE(ADDRESS(1,COLUMN(Selecties!$D$47),4),"1",""),IF(AND(V68=Selecties!$C$38,W68=Selecties!$D$38),SUBSTITUTE(ADDRESS(1,COLUMN(Selecties!$E$47),4),"1",""),IF(AND(V68=Selecties!$C$38,W68=Selecties!$E$38),SUBSTITUTE(ADDRESS(1,COLUMN(Selecties!$F$47),4),"1",""),IF(AND(V68=Selecties!$C$39,W68=Selecties!$D$39),SUBSTITUTE(ADDRESS(1,COLUMN(Selecties!$G$47),4),"1",""),IF(AND(V68=Selecties!$C$39,W68=Selecties!$E$39),SUBSTITUTE(ADDRESS(1,COLUMN(Selecties!$H$47),4),"1",""),""))))))</f>
        <v/>
      </c>
      <c r="AA68" s="12" t="str">
        <f ca="1">IF(K68&lt;&gt;"",IF(K68&gt;=MAX(INDIRECT("Selecties!"&amp;Z68&amp;ROW(Selecties!$C$47)):INDIRECT("Selecties!"&amp;Z68&amp;ROW(Selecties!$C$57))),"+","-"),"")</f>
        <v/>
      </c>
      <c r="AB68" s="170" t="str">
        <f ca="1">IF(K68&lt;&gt;"",IF(   K68&lt;MIN(INDIRECT("Selecties!"&amp;Z68&amp;ROW(Selecties!$C$49)):INDIRECT("Selecties!"&amp;Z68&amp;ROW(Selecties!$C$57))),  MIN(INDIRECT("Selecties!"&amp;Z68&amp;ROW(Selecties!$C$49)):INDIRECT("Selecties!"&amp;Z68&amp;ROW(Selecties!$C$57))),IF(K68&gt;=MAX(INDIRECT("Selecties!"&amp;Z68&amp;ROW(Selecties!$C$49)):INDIRECT("Selecties!"&amp;Z68&amp;ROW(Selecties!$C$57))),MAX(INDIRECT("Selecties!"&amp;Z68&amp;ROW(Selecties!$C$49)):INDIRECT("Selecties!"&amp;Z68&amp;ROW(Selecties!$C$57))),VLOOKUP(K68,INDIRECT("Selecties!"&amp;Z68&amp;ROW(Selecties!$C$49)):INDIRECT("Selecties!"&amp;Z68&amp;ROW(Selecties!$C$57)),1)+INDIRECT("Selecties!"&amp;Z68&amp;ROW(Selecties!$C$47))  )),"")</f>
        <v/>
      </c>
      <c r="AC68" s="168" t="str">
        <f>IF($H68&lt;&gt;"",VLOOKUP($H68,Selecties!$E$4:$G$17,2,FALSE),"")</f>
        <v/>
      </c>
      <c r="AD68" s="168" t="str">
        <f>IF($H68&lt;&gt;"",VLOOKUP($H68,Selecties!$E$4:$G$17,3,FALSE),"")</f>
        <v/>
      </c>
    </row>
    <row r="69" spans="1:30" x14ac:dyDescent="0.2">
      <c r="B69" s="166">
        <f t="shared" si="2"/>
        <v>46</v>
      </c>
      <c r="C69" s="7"/>
      <c r="D69" s="180"/>
      <c r="E69" s="180"/>
      <c r="F69" s="186"/>
      <c r="G69" s="194"/>
      <c r="H69" s="195"/>
      <c r="I69" s="196"/>
      <c r="J69" s="196"/>
      <c r="K69" s="197"/>
      <c r="L69" s="204" t="str">
        <f t="shared" si="1"/>
        <v xml:space="preserve"> - </v>
      </c>
      <c r="M69" s="205" t="str">
        <f>IF(S69&lt;&gt;"",IF(I69=Selecties!$N$4,CONCATENATE(V69," ",W69," | ",X69," ",Y69," | ",AC69),"--"),"")</f>
        <v/>
      </c>
      <c r="N69" s="206" t="str">
        <f>IF(S69&lt;&gt;"",IF(J69=Selecties!$N$4,CONCATENATE(V69," ",W69," | ",X69," ",Y69," | ",AD69," ",AA69,AB69,"Kg"),"--"),"")</f>
        <v/>
      </c>
      <c r="O69" s="132"/>
      <c r="P69" s="132"/>
      <c r="R69" s="12" t="b">
        <f>AND($C69&lt;&gt;"",COUNTA($E69:$J69)=6,OR( AND($J69=Selecties!$N$4,$K69&lt;&gt;""), $J69=Selecties!$N$5))</f>
        <v>0</v>
      </c>
      <c r="S69" s="63" t="str">
        <f t="shared" si="3"/>
        <v/>
      </c>
      <c r="T69" s="173" t="str">
        <f>IF(  R69,  IF(   AND(I69=Selecties!$N$4,J69=Selecties!$N$4),    Selecties!$H$22,   IF(OR(I69=Selecties!$N$4,J69=Selecties!$N$4),Selecties!$H$21,"")),"")</f>
        <v/>
      </c>
      <c r="V69" s="12" t="str">
        <f>IF(   S69&lt;Selecties!$B$37,   Selecties!$C$37,   IF( S69&lt;Selecties!$B$38, Selecties!$C$38, IF(S69&lt;&gt;"",Selecties!$C$39,"")))</f>
        <v/>
      </c>
      <c r="W69" s="12" t="str">
        <f>IF(S69&lt;&gt;"",IF(S69&lt;Selecties!$B$37,IF(G69="M",Selecties!$D$37,Selecties!$E$37),IF(S69&lt;Selecties!$B$38,IF(G69="M",Selecties!$D$38,Selecties!$E$38),IF(G69="M",Selecties!$D$39,Selecties!$E$39))),"")</f>
        <v/>
      </c>
      <c r="X69" s="12" t="str">
        <f>IF(   S69&lt;Selecties!$B$37,   Selecties!$H$37,   IF( S69&lt;Selecties!$B$38, Selecties!$H$38, IF(S69&lt;&gt;"",Selecties!$H$39,"")))</f>
        <v/>
      </c>
      <c r="Y69" s="12" t="str">
        <f>IF(S69&lt;&gt;"",IF(S69&lt;Selecties!$B$37,IF(G69="M",Selecties!$I$37,Selecties!$J$37),IF(S69&lt;Selecties!$B$38,IF(G69="M",Selecties!$I$38,Selecties!$J$38),IF(G69="M",Selecties!$I$39,Selecties!$J$39))),"")</f>
        <v/>
      </c>
      <c r="Z69" s="12" t="str">
        <f>IF(AND(V69=Selecties!$C$37,W69=Selecties!$D$37),SUBSTITUTE(ADDRESS(1,COLUMN(Selecties!$C$47),4),"1",""),IF(AND(V69=Selecties!$C$37,W69=Selecties!$E$37),SUBSTITUTE(ADDRESS(1,COLUMN(Selecties!$D$47),4),"1",""),IF(AND(V69=Selecties!$C$38,W69=Selecties!$D$38),SUBSTITUTE(ADDRESS(1,COLUMN(Selecties!$E$47),4),"1",""),IF(AND(V69=Selecties!$C$38,W69=Selecties!$E$38),SUBSTITUTE(ADDRESS(1,COLUMN(Selecties!$F$47),4),"1",""),IF(AND(V69=Selecties!$C$39,W69=Selecties!$D$39),SUBSTITUTE(ADDRESS(1,COLUMN(Selecties!$G$47),4),"1",""),IF(AND(V69=Selecties!$C$39,W69=Selecties!$E$39),SUBSTITUTE(ADDRESS(1,COLUMN(Selecties!$H$47),4),"1",""),""))))))</f>
        <v/>
      </c>
      <c r="AA69" s="12" t="str">
        <f ca="1">IF(K69&lt;&gt;"",IF(K69&gt;=MAX(INDIRECT("Selecties!"&amp;Z69&amp;ROW(Selecties!$C$47)):INDIRECT("Selecties!"&amp;Z69&amp;ROW(Selecties!$C$57))),"+","-"),"")</f>
        <v/>
      </c>
      <c r="AB69" s="170" t="str">
        <f ca="1">IF(K69&lt;&gt;"",IF(   K69&lt;MIN(INDIRECT("Selecties!"&amp;Z69&amp;ROW(Selecties!$C$49)):INDIRECT("Selecties!"&amp;Z69&amp;ROW(Selecties!$C$57))),  MIN(INDIRECT("Selecties!"&amp;Z69&amp;ROW(Selecties!$C$49)):INDIRECT("Selecties!"&amp;Z69&amp;ROW(Selecties!$C$57))),IF(K69&gt;=MAX(INDIRECT("Selecties!"&amp;Z69&amp;ROW(Selecties!$C$49)):INDIRECT("Selecties!"&amp;Z69&amp;ROW(Selecties!$C$57))),MAX(INDIRECT("Selecties!"&amp;Z69&amp;ROW(Selecties!$C$49)):INDIRECT("Selecties!"&amp;Z69&amp;ROW(Selecties!$C$57))),VLOOKUP(K69,INDIRECT("Selecties!"&amp;Z69&amp;ROW(Selecties!$C$49)):INDIRECT("Selecties!"&amp;Z69&amp;ROW(Selecties!$C$57)),1)+INDIRECT("Selecties!"&amp;Z69&amp;ROW(Selecties!$C$47))  )),"")</f>
        <v/>
      </c>
      <c r="AC69" s="168" t="str">
        <f>IF($H69&lt;&gt;"",VLOOKUP($H69,Selecties!$E$4:$G$17,2,FALSE),"")</f>
        <v/>
      </c>
      <c r="AD69" s="168" t="str">
        <f>IF($H69&lt;&gt;"",VLOOKUP($H69,Selecties!$E$4:$G$17,3,FALSE),"")</f>
        <v/>
      </c>
    </row>
    <row r="70" spans="1:30" x14ac:dyDescent="0.2">
      <c r="B70" s="166">
        <f t="shared" si="2"/>
        <v>47</v>
      </c>
      <c r="C70" s="7"/>
      <c r="D70" s="180"/>
      <c r="E70" s="180"/>
      <c r="F70" s="186"/>
      <c r="G70" s="194"/>
      <c r="H70" s="195"/>
      <c r="I70" s="196"/>
      <c r="J70" s="196"/>
      <c r="K70" s="197"/>
      <c r="L70" s="204" t="str">
        <f t="shared" si="1"/>
        <v xml:space="preserve"> - </v>
      </c>
      <c r="M70" s="205" t="str">
        <f>IF(S70&lt;&gt;"",IF(I70=Selecties!$N$4,CONCATENATE(V70," ",W70," | ",X70," ",Y70," | ",AC70),"--"),"")</f>
        <v/>
      </c>
      <c r="N70" s="206" t="str">
        <f>IF(S70&lt;&gt;"",IF(J70=Selecties!$N$4,CONCATENATE(V70," ",W70," | ",X70," ",Y70," | ",AD70," ",AA70,AB70,"Kg"),"--"),"")</f>
        <v/>
      </c>
      <c r="O70" s="132"/>
      <c r="P70" s="132"/>
      <c r="R70" s="12" t="b">
        <f>AND($C70&lt;&gt;"",COUNTA($E70:$J70)=6,OR( AND($J70=Selecties!$N$4,$K70&lt;&gt;""), $J70=Selecties!$N$5))</f>
        <v>0</v>
      </c>
      <c r="S70" s="63" t="str">
        <f t="shared" si="3"/>
        <v/>
      </c>
      <c r="T70" s="173" t="str">
        <f>IF(  R70,  IF(   AND(I70=Selecties!$N$4,J70=Selecties!$N$4),    Selecties!$H$22,   IF(OR(I70=Selecties!$N$4,J70=Selecties!$N$4),Selecties!$H$21,"")),"")</f>
        <v/>
      </c>
      <c r="V70" s="12" t="str">
        <f>IF(   S70&lt;Selecties!$B$37,   Selecties!$C$37,   IF( S70&lt;Selecties!$B$38, Selecties!$C$38, IF(S70&lt;&gt;"",Selecties!$C$39,"")))</f>
        <v/>
      </c>
      <c r="W70" s="12" t="str">
        <f>IF(S70&lt;&gt;"",IF(S70&lt;Selecties!$B$37,IF(G70="M",Selecties!$D$37,Selecties!$E$37),IF(S70&lt;Selecties!$B$38,IF(G70="M",Selecties!$D$38,Selecties!$E$38),IF(G70="M",Selecties!$D$39,Selecties!$E$39))),"")</f>
        <v/>
      </c>
      <c r="X70" s="12" t="str">
        <f>IF(   S70&lt;Selecties!$B$37,   Selecties!$H$37,   IF( S70&lt;Selecties!$B$38, Selecties!$H$38, IF(S70&lt;&gt;"",Selecties!$H$39,"")))</f>
        <v/>
      </c>
      <c r="Y70" s="12" t="str">
        <f>IF(S70&lt;&gt;"",IF(S70&lt;Selecties!$B$37,IF(G70="M",Selecties!$I$37,Selecties!$J$37),IF(S70&lt;Selecties!$B$38,IF(G70="M",Selecties!$I$38,Selecties!$J$38),IF(G70="M",Selecties!$I$39,Selecties!$J$39))),"")</f>
        <v/>
      </c>
      <c r="Z70" s="12" t="str">
        <f>IF(AND(V70=Selecties!$C$37,W70=Selecties!$D$37),SUBSTITUTE(ADDRESS(1,COLUMN(Selecties!$C$47),4),"1",""),IF(AND(V70=Selecties!$C$37,W70=Selecties!$E$37),SUBSTITUTE(ADDRESS(1,COLUMN(Selecties!$D$47),4),"1",""),IF(AND(V70=Selecties!$C$38,W70=Selecties!$D$38),SUBSTITUTE(ADDRESS(1,COLUMN(Selecties!$E$47),4),"1",""),IF(AND(V70=Selecties!$C$38,W70=Selecties!$E$38),SUBSTITUTE(ADDRESS(1,COLUMN(Selecties!$F$47),4),"1",""),IF(AND(V70=Selecties!$C$39,W70=Selecties!$D$39),SUBSTITUTE(ADDRESS(1,COLUMN(Selecties!$G$47),4),"1",""),IF(AND(V70=Selecties!$C$39,W70=Selecties!$E$39),SUBSTITUTE(ADDRESS(1,COLUMN(Selecties!$H$47),4),"1",""),""))))))</f>
        <v/>
      </c>
      <c r="AA70" s="12" t="str">
        <f ca="1">IF(K70&lt;&gt;"",IF(K70&gt;=MAX(INDIRECT("Selecties!"&amp;Z70&amp;ROW(Selecties!$C$47)):INDIRECT("Selecties!"&amp;Z70&amp;ROW(Selecties!$C$57))),"+","-"),"")</f>
        <v/>
      </c>
      <c r="AB70" s="170" t="str">
        <f ca="1">IF(K70&lt;&gt;"",IF(   K70&lt;MIN(INDIRECT("Selecties!"&amp;Z70&amp;ROW(Selecties!$C$49)):INDIRECT("Selecties!"&amp;Z70&amp;ROW(Selecties!$C$57))),  MIN(INDIRECT("Selecties!"&amp;Z70&amp;ROW(Selecties!$C$49)):INDIRECT("Selecties!"&amp;Z70&amp;ROW(Selecties!$C$57))),IF(K70&gt;=MAX(INDIRECT("Selecties!"&amp;Z70&amp;ROW(Selecties!$C$49)):INDIRECT("Selecties!"&amp;Z70&amp;ROW(Selecties!$C$57))),MAX(INDIRECT("Selecties!"&amp;Z70&amp;ROW(Selecties!$C$49)):INDIRECT("Selecties!"&amp;Z70&amp;ROW(Selecties!$C$57))),VLOOKUP(K70,INDIRECT("Selecties!"&amp;Z70&amp;ROW(Selecties!$C$49)):INDIRECT("Selecties!"&amp;Z70&amp;ROW(Selecties!$C$57)),1)+INDIRECT("Selecties!"&amp;Z70&amp;ROW(Selecties!$C$47))  )),"")</f>
        <v/>
      </c>
      <c r="AC70" s="168" t="str">
        <f>IF($H70&lt;&gt;"",VLOOKUP($H70,Selecties!$E$4:$G$17,2,FALSE),"")</f>
        <v/>
      </c>
      <c r="AD70" s="168" t="str">
        <f>IF($H70&lt;&gt;"",VLOOKUP($H70,Selecties!$E$4:$G$17,3,FALSE),"")</f>
        <v/>
      </c>
    </row>
    <row r="71" spans="1:30" x14ac:dyDescent="0.2">
      <c r="B71" s="166">
        <f t="shared" si="2"/>
        <v>48</v>
      </c>
      <c r="C71" s="7"/>
      <c r="D71" s="180"/>
      <c r="E71" s="180"/>
      <c r="F71" s="186"/>
      <c r="G71" s="194"/>
      <c r="H71" s="195"/>
      <c r="I71" s="196"/>
      <c r="J71" s="196"/>
      <c r="K71" s="197"/>
      <c r="L71" s="204" t="str">
        <f t="shared" si="1"/>
        <v xml:space="preserve"> - </v>
      </c>
      <c r="M71" s="205" t="str">
        <f>IF(S71&lt;&gt;"",IF(I71=Selecties!$N$4,CONCATENATE(V71," ",W71," | ",X71," ",Y71," | ",AC71),"--"),"")</f>
        <v/>
      </c>
      <c r="N71" s="206" t="str">
        <f>IF(S71&lt;&gt;"",IF(J71=Selecties!$N$4,CONCATENATE(V71," ",W71," | ",X71," ",Y71," | ",AD71," ",AA71,AB71,"Kg"),"--"),"")</f>
        <v/>
      </c>
      <c r="O71" s="132"/>
      <c r="P71" s="132"/>
      <c r="R71" s="12" t="b">
        <f>AND($C71&lt;&gt;"",COUNTA($E71:$J71)=6,OR( AND($J71=Selecties!$N$4,$K71&lt;&gt;""), $J71=Selecties!$N$5))</f>
        <v>0</v>
      </c>
      <c r="S71" s="63" t="str">
        <f t="shared" si="3"/>
        <v/>
      </c>
      <c r="T71" s="173" t="str">
        <f>IF(  R71,  IF(   AND(I71=Selecties!$N$4,J71=Selecties!$N$4),    Selecties!$H$22,   IF(OR(I71=Selecties!$N$4,J71=Selecties!$N$4),Selecties!$H$21,"")),"")</f>
        <v/>
      </c>
      <c r="V71" s="12" t="str">
        <f>IF(   S71&lt;Selecties!$B$37,   Selecties!$C$37,   IF( S71&lt;Selecties!$B$38, Selecties!$C$38, IF(S71&lt;&gt;"",Selecties!$C$39,"")))</f>
        <v/>
      </c>
      <c r="W71" s="12" t="str">
        <f>IF(S71&lt;&gt;"",IF(S71&lt;Selecties!$B$37,IF(G71="M",Selecties!$D$37,Selecties!$E$37),IF(S71&lt;Selecties!$B$38,IF(G71="M",Selecties!$D$38,Selecties!$E$38),IF(G71="M",Selecties!$D$39,Selecties!$E$39))),"")</f>
        <v/>
      </c>
      <c r="X71" s="12" t="str">
        <f>IF(   S71&lt;Selecties!$B$37,   Selecties!$H$37,   IF( S71&lt;Selecties!$B$38, Selecties!$H$38, IF(S71&lt;&gt;"",Selecties!$H$39,"")))</f>
        <v/>
      </c>
      <c r="Y71" s="12" t="str">
        <f>IF(S71&lt;&gt;"",IF(S71&lt;Selecties!$B$37,IF(G71="M",Selecties!$I$37,Selecties!$J$37),IF(S71&lt;Selecties!$B$38,IF(G71="M",Selecties!$I$38,Selecties!$J$38),IF(G71="M",Selecties!$I$39,Selecties!$J$39))),"")</f>
        <v/>
      </c>
      <c r="Z71" s="12" t="str">
        <f>IF(AND(V71=Selecties!$C$37,W71=Selecties!$D$37),SUBSTITUTE(ADDRESS(1,COLUMN(Selecties!$C$47),4),"1",""),IF(AND(V71=Selecties!$C$37,W71=Selecties!$E$37),SUBSTITUTE(ADDRESS(1,COLUMN(Selecties!$D$47),4),"1",""),IF(AND(V71=Selecties!$C$38,W71=Selecties!$D$38),SUBSTITUTE(ADDRESS(1,COLUMN(Selecties!$E$47),4),"1",""),IF(AND(V71=Selecties!$C$38,W71=Selecties!$E$38),SUBSTITUTE(ADDRESS(1,COLUMN(Selecties!$F$47),4),"1",""),IF(AND(V71=Selecties!$C$39,W71=Selecties!$D$39),SUBSTITUTE(ADDRESS(1,COLUMN(Selecties!$G$47),4),"1",""),IF(AND(V71=Selecties!$C$39,W71=Selecties!$E$39),SUBSTITUTE(ADDRESS(1,COLUMN(Selecties!$H$47),4),"1",""),""))))))</f>
        <v/>
      </c>
      <c r="AA71" s="12" t="str">
        <f ca="1">IF(K71&lt;&gt;"",IF(K71&gt;=MAX(INDIRECT("Selecties!"&amp;Z71&amp;ROW(Selecties!$C$47)):INDIRECT("Selecties!"&amp;Z71&amp;ROW(Selecties!$C$57))),"+","-"),"")</f>
        <v/>
      </c>
      <c r="AB71" s="170" t="str">
        <f ca="1">IF(K71&lt;&gt;"",IF(   K71&lt;MIN(INDIRECT("Selecties!"&amp;Z71&amp;ROW(Selecties!$C$49)):INDIRECT("Selecties!"&amp;Z71&amp;ROW(Selecties!$C$57))),  MIN(INDIRECT("Selecties!"&amp;Z71&amp;ROW(Selecties!$C$49)):INDIRECT("Selecties!"&amp;Z71&amp;ROW(Selecties!$C$57))),IF(K71&gt;=MAX(INDIRECT("Selecties!"&amp;Z71&amp;ROW(Selecties!$C$49)):INDIRECT("Selecties!"&amp;Z71&amp;ROW(Selecties!$C$57))),MAX(INDIRECT("Selecties!"&amp;Z71&amp;ROW(Selecties!$C$49)):INDIRECT("Selecties!"&amp;Z71&amp;ROW(Selecties!$C$57))),VLOOKUP(K71,INDIRECT("Selecties!"&amp;Z71&amp;ROW(Selecties!$C$49)):INDIRECT("Selecties!"&amp;Z71&amp;ROW(Selecties!$C$57)),1)+INDIRECT("Selecties!"&amp;Z71&amp;ROW(Selecties!$C$47))  )),"")</f>
        <v/>
      </c>
      <c r="AC71" s="168" t="str">
        <f>IF($H71&lt;&gt;"",VLOOKUP($H71,Selecties!$E$4:$G$17,2,FALSE),"")</f>
        <v/>
      </c>
      <c r="AD71" s="168" t="str">
        <f>IF($H71&lt;&gt;"",VLOOKUP($H71,Selecties!$E$4:$G$17,3,FALSE),"")</f>
        <v/>
      </c>
    </row>
    <row r="72" spans="1:30" x14ac:dyDescent="0.2">
      <c r="B72" s="167">
        <f t="shared" si="2"/>
        <v>49</v>
      </c>
      <c r="C72" s="162"/>
      <c r="D72" s="181"/>
      <c r="E72" s="181"/>
      <c r="F72" s="186"/>
      <c r="G72" s="194"/>
      <c r="H72" s="195"/>
      <c r="I72" s="196"/>
      <c r="J72" s="196"/>
      <c r="K72" s="197"/>
      <c r="L72" s="204" t="str">
        <f t="shared" si="1"/>
        <v xml:space="preserve"> - </v>
      </c>
      <c r="M72" s="205" t="str">
        <f>IF(S72&lt;&gt;"",IF(I72=Selecties!$N$4,CONCATENATE(V72," ",W72," | ",X72," ",Y72," | ",AC72),"--"),"")</f>
        <v/>
      </c>
      <c r="N72" s="206" t="str">
        <f>IF(S72&lt;&gt;"",IF(J72=Selecties!$N$4,CONCATENATE(V72," ",W72," | ",X72," ",Y72," | ",AD72," ",AA72,AB72,"Kg"),"--"),"")</f>
        <v/>
      </c>
      <c r="O72" s="132"/>
      <c r="P72" s="132"/>
      <c r="R72" s="12" t="b">
        <f>AND($C72&lt;&gt;"",COUNTA($E72:$J72)=6,OR( AND($J72=Selecties!$N$4,$K72&lt;&gt;""), $J72=Selecties!$N$5))</f>
        <v>0</v>
      </c>
      <c r="S72" s="63" t="str">
        <f t="shared" si="3"/>
        <v/>
      </c>
      <c r="T72" s="173" t="str">
        <f>IF(  R72,  IF(   AND(I72=Selecties!$N$4,J72=Selecties!$N$4),    Selecties!$H$22,   IF(OR(I72=Selecties!$N$4,J72=Selecties!$N$4),Selecties!$H$21,"")),"")</f>
        <v/>
      </c>
      <c r="V72" s="12" t="str">
        <f>IF(   S72&lt;Selecties!$B$37,   Selecties!$C$37,   IF( S72&lt;Selecties!$B$38, Selecties!$C$38, IF(S72&lt;&gt;"",Selecties!$C$39,"")))</f>
        <v/>
      </c>
      <c r="W72" s="12" t="str">
        <f>IF(S72&lt;&gt;"",IF(S72&lt;Selecties!$B$37,IF(G72="M",Selecties!$D$37,Selecties!$E$37),IF(S72&lt;Selecties!$B$38,IF(G72="M",Selecties!$D$38,Selecties!$E$38),IF(G72="M",Selecties!$D$39,Selecties!$E$39))),"")</f>
        <v/>
      </c>
      <c r="X72" s="12" t="str">
        <f>IF(   S72&lt;Selecties!$B$37,   Selecties!$H$37,   IF( S72&lt;Selecties!$B$38, Selecties!$H$38, IF(S72&lt;&gt;"",Selecties!$H$39,"")))</f>
        <v/>
      </c>
      <c r="Y72" s="12" t="str">
        <f>IF(S72&lt;&gt;"",IF(S72&lt;Selecties!$B$37,IF(G72="M",Selecties!$I$37,Selecties!$J$37),IF(S72&lt;Selecties!$B$38,IF(G72="M",Selecties!$I$38,Selecties!$J$38),IF(G72="M",Selecties!$I$39,Selecties!$J$39))),"")</f>
        <v/>
      </c>
      <c r="Z72" s="12" t="str">
        <f>IF(AND(V72=Selecties!$C$37,W72=Selecties!$D$37),SUBSTITUTE(ADDRESS(1,COLUMN(Selecties!$C$47),4),"1",""),IF(AND(V72=Selecties!$C$37,W72=Selecties!$E$37),SUBSTITUTE(ADDRESS(1,COLUMN(Selecties!$D$47),4),"1",""),IF(AND(V72=Selecties!$C$38,W72=Selecties!$D$38),SUBSTITUTE(ADDRESS(1,COLUMN(Selecties!$E$47),4),"1",""),IF(AND(V72=Selecties!$C$38,W72=Selecties!$E$38),SUBSTITUTE(ADDRESS(1,COLUMN(Selecties!$F$47),4),"1",""),IF(AND(V72=Selecties!$C$39,W72=Selecties!$D$39),SUBSTITUTE(ADDRESS(1,COLUMN(Selecties!$G$47),4),"1",""),IF(AND(V72=Selecties!$C$39,W72=Selecties!$E$39),SUBSTITUTE(ADDRESS(1,COLUMN(Selecties!$H$47),4),"1",""),""))))))</f>
        <v/>
      </c>
      <c r="AA72" s="12" t="str">
        <f ca="1">IF(K72&lt;&gt;"",IF(K72&gt;=MAX(INDIRECT("Selecties!"&amp;Z72&amp;ROW(Selecties!$C$47)):INDIRECT("Selecties!"&amp;Z72&amp;ROW(Selecties!$C$57))),"+","-"),"")</f>
        <v/>
      </c>
      <c r="AB72" s="170" t="str">
        <f ca="1">IF(K72&lt;&gt;"",IF(   K72&lt;MIN(INDIRECT("Selecties!"&amp;Z72&amp;ROW(Selecties!$C$49)):INDIRECT("Selecties!"&amp;Z72&amp;ROW(Selecties!$C$57))),  MIN(INDIRECT("Selecties!"&amp;Z72&amp;ROW(Selecties!$C$49)):INDIRECT("Selecties!"&amp;Z72&amp;ROW(Selecties!$C$57))),IF(K72&gt;=MAX(INDIRECT("Selecties!"&amp;Z72&amp;ROW(Selecties!$C$49)):INDIRECT("Selecties!"&amp;Z72&amp;ROW(Selecties!$C$57))),MAX(INDIRECT("Selecties!"&amp;Z72&amp;ROW(Selecties!$C$49)):INDIRECT("Selecties!"&amp;Z72&amp;ROW(Selecties!$C$57))),VLOOKUP(K72,INDIRECT("Selecties!"&amp;Z72&amp;ROW(Selecties!$C$49)):INDIRECT("Selecties!"&amp;Z72&amp;ROW(Selecties!$C$57)),1)+INDIRECT("Selecties!"&amp;Z72&amp;ROW(Selecties!$C$47))  )),"")</f>
        <v/>
      </c>
      <c r="AC72" s="168" t="str">
        <f>IF($H72&lt;&gt;"",VLOOKUP($H72,Selecties!$E$4:$G$17,2,FALSE),"")</f>
        <v/>
      </c>
      <c r="AD72" s="168" t="str">
        <f>IF($H72&lt;&gt;"",VLOOKUP($H72,Selecties!$E$4:$G$17,3,FALSE),"")</f>
        <v/>
      </c>
    </row>
    <row r="73" spans="1:30" ht="16" thickBot="1" x14ac:dyDescent="0.25">
      <c r="B73" s="163">
        <f t="shared" si="2"/>
        <v>50</v>
      </c>
      <c r="C73" s="164"/>
      <c r="D73" s="182"/>
      <c r="E73" s="182"/>
      <c r="F73" s="211"/>
      <c r="G73" s="198"/>
      <c r="H73" s="199"/>
      <c r="I73" s="200"/>
      <c r="J73" s="200"/>
      <c r="K73" s="201"/>
      <c r="L73" s="207" t="str">
        <f t="shared" si="1"/>
        <v xml:space="preserve"> - </v>
      </c>
      <c r="M73" s="208" t="str">
        <f>IF(S73&lt;&gt;"",IF(I73=Selecties!$N$4,CONCATENATE(V73," ",W73," | ",X73," ",Y73," | ",AC73),"--"),"")</f>
        <v/>
      </c>
      <c r="N73" s="210" t="str">
        <f>IF(S73&lt;&gt;"",IF(J73=Selecties!$N$4,CONCATENATE(V73," ",W73," | ",X73," ",Y73," | ",AD73," ",AA73,AB73,"Kg"),"--"),"")</f>
        <v/>
      </c>
      <c r="O73" s="132"/>
      <c r="P73" s="132"/>
      <c r="R73" s="12" t="b">
        <f>AND($C73&lt;&gt;"",COUNTA($E73:$J73)=6,OR( AND($J73=Selecties!$N$4,$K73&lt;&gt;""), $J73=Selecties!$N$5))</f>
        <v>0</v>
      </c>
      <c r="S73" s="63" t="str">
        <f t="shared" si="3"/>
        <v/>
      </c>
      <c r="T73" s="173" t="str">
        <f>IF(  R73,  IF(   AND(I73=Selecties!$N$4,J73=Selecties!$N$4),    Selecties!$H$22,   IF(OR(I73=Selecties!$N$4,J73=Selecties!$N$4),Selecties!$H$21,"")),"")</f>
        <v/>
      </c>
      <c r="V73" s="12" t="str">
        <f>IF(   S73&lt;Selecties!$B$37,   Selecties!$C$37,   IF( S73&lt;Selecties!$B$38, Selecties!$C$38, IF(S73&lt;&gt;"",Selecties!$C$39,"")))</f>
        <v/>
      </c>
      <c r="W73" s="12" t="str">
        <f>IF(S73&lt;&gt;"",IF(S73&lt;Selecties!$B$37,IF(G73="M",Selecties!$D$37,Selecties!$E$37),IF(S73&lt;Selecties!$B$38,IF(G73="M",Selecties!$D$38,Selecties!$E$38),IF(G73="M",Selecties!$D$39,Selecties!$E$39))),"")</f>
        <v/>
      </c>
      <c r="X73" s="12" t="str">
        <f>IF(   S73&lt;Selecties!$B$37,   Selecties!$H$37,   IF( S73&lt;Selecties!$B$38, Selecties!$H$38, IF(S73&lt;&gt;"",Selecties!$H$39,"")))</f>
        <v/>
      </c>
      <c r="Y73" s="12" t="str">
        <f>IF(S73&lt;&gt;"",IF(S73&lt;Selecties!$B$37,IF(G73="M",Selecties!$I$37,Selecties!$J$37),IF(S73&lt;Selecties!$B$38,IF(G73="M",Selecties!$I$38,Selecties!$J$38),IF(G73="M",Selecties!$I$39,Selecties!$J$39))),"")</f>
        <v/>
      </c>
      <c r="Z73" s="12" t="str">
        <f>IF(AND(V73=Selecties!$C$37,W73=Selecties!$D$37),SUBSTITUTE(ADDRESS(1,COLUMN(Selecties!$C$47),4),"1",""),IF(AND(V73=Selecties!$C$37,W73=Selecties!$E$37),SUBSTITUTE(ADDRESS(1,COLUMN(Selecties!$D$47),4),"1",""),IF(AND(V73=Selecties!$C$38,W73=Selecties!$D$38),SUBSTITUTE(ADDRESS(1,COLUMN(Selecties!$E$47),4),"1",""),IF(AND(V73=Selecties!$C$38,W73=Selecties!$E$38),SUBSTITUTE(ADDRESS(1,COLUMN(Selecties!$F$47),4),"1",""),IF(AND(V73=Selecties!$C$39,W73=Selecties!$D$39),SUBSTITUTE(ADDRESS(1,COLUMN(Selecties!$G$47),4),"1",""),IF(AND(V73=Selecties!$C$39,W73=Selecties!$E$39),SUBSTITUTE(ADDRESS(1,COLUMN(Selecties!$H$47),4),"1",""),""))))))</f>
        <v/>
      </c>
      <c r="AA73" s="12" t="str">
        <f ca="1">IF(K73&lt;&gt;"",IF(K73&gt;=MAX(INDIRECT("Selecties!"&amp;Z73&amp;ROW(Selecties!$C$47)):INDIRECT("Selecties!"&amp;Z73&amp;ROW(Selecties!$C$57))),"+","-"),"")</f>
        <v/>
      </c>
      <c r="AB73" s="170" t="str">
        <f ca="1">IF(K73&lt;&gt;"",IF(   K73&lt;MIN(INDIRECT("Selecties!"&amp;Z73&amp;ROW(Selecties!$C$49)):INDIRECT("Selecties!"&amp;Z73&amp;ROW(Selecties!$C$57))),  MIN(INDIRECT("Selecties!"&amp;Z73&amp;ROW(Selecties!$C$49)):INDIRECT("Selecties!"&amp;Z73&amp;ROW(Selecties!$C$57))),IF(K73&gt;=MAX(INDIRECT("Selecties!"&amp;Z73&amp;ROW(Selecties!$C$49)):INDIRECT("Selecties!"&amp;Z73&amp;ROW(Selecties!$C$57))),MAX(INDIRECT("Selecties!"&amp;Z73&amp;ROW(Selecties!$C$49)):INDIRECT("Selecties!"&amp;Z73&amp;ROW(Selecties!$C$57))),VLOOKUP(K73,INDIRECT("Selecties!"&amp;Z73&amp;ROW(Selecties!$C$49)):INDIRECT("Selecties!"&amp;Z73&amp;ROW(Selecties!$C$57)),1)+INDIRECT("Selecties!"&amp;Z73&amp;ROW(Selecties!$C$47))  )),"")</f>
        <v/>
      </c>
      <c r="AC73" s="168" t="str">
        <f>IF($H73&lt;&gt;"",VLOOKUP($H73,Selecties!$E$4:$G$17,2,FALSE),"")</f>
        <v/>
      </c>
      <c r="AD73" s="168" t="str">
        <f>IF($H73&lt;&gt;"",VLOOKUP($H73,Selecties!$E$4:$G$17,3,FALSE),"")</f>
        <v/>
      </c>
    </row>
    <row r="74" spans="1:30" ht="16" thickTop="1" x14ac:dyDescent="0.2">
      <c r="B74" s="143"/>
      <c r="C74" s="153"/>
      <c r="D74" s="152"/>
      <c r="E74" s="152"/>
      <c r="F74" s="154"/>
      <c r="G74" s="16"/>
      <c r="H74" s="155"/>
      <c r="I74" s="16"/>
      <c r="J74" s="16"/>
      <c r="K74" s="156"/>
      <c r="L74" s="152"/>
      <c r="N74" s="132"/>
      <c r="O74" s="132"/>
      <c r="P74" s="132"/>
      <c r="Q74" s="132"/>
    </row>
    <row r="75" spans="1:30" ht="16" x14ac:dyDescent="0.2">
      <c r="A75" s="158"/>
      <c r="B75" s="158"/>
      <c r="C75" s="157" t="s">
        <v>142</v>
      </c>
      <c r="D75" s="159"/>
      <c r="E75" s="159"/>
      <c r="F75" s="159"/>
      <c r="G75" s="212" t="s">
        <v>145</v>
      </c>
      <c r="H75" s="159"/>
      <c r="I75" s="159"/>
      <c r="J75" s="159"/>
      <c r="K75" s="161" t="s">
        <v>143</v>
      </c>
      <c r="L75" s="160"/>
      <c r="M75" s="159"/>
      <c r="N75" s="159"/>
      <c r="O75" s="159"/>
      <c r="P75" s="31"/>
      <c r="Q75" s="31"/>
    </row>
  </sheetData>
  <sheetProtection algorithmName="SHA-512" hashValue="F+/cIkkAxDtvPf87hyGW7q4srk3OL3hlvXeqGitBN3ffYS39DP07RKFJVhN1DobzcnRPkA5L/3A5qXGSmFpW1g==" saltValue="79CSa4UZbsE9rjigEXAX8Q==" spinCount="100000" sheet="1" selectLockedCells="1"/>
  <dataConsolidate/>
  <mergeCells count="38">
    <mergeCell ref="M22:M23"/>
    <mergeCell ref="N22:N23"/>
    <mergeCell ref="B22:B23"/>
    <mergeCell ref="C22:C23"/>
    <mergeCell ref="D22:D23"/>
    <mergeCell ref="E22:E23"/>
    <mergeCell ref="L22:L23"/>
    <mergeCell ref="B19:C19"/>
    <mergeCell ref="D19:E19"/>
    <mergeCell ref="G19:I19"/>
    <mergeCell ref="B20:C20"/>
    <mergeCell ref="D20:E20"/>
    <mergeCell ref="G20:I20"/>
    <mergeCell ref="B18:C18"/>
    <mergeCell ref="D18:E18"/>
    <mergeCell ref="G18:I18"/>
    <mergeCell ref="B14:C14"/>
    <mergeCell ref="D14:E14"/>
    <mergeCell ref="G14:I14"/>
    <mergeCell ref="B15:C15"/>
    <mergeCell ref="D15:E15"/>
    <mergeCell ref="G15:I15"/>
    <mergeCell ref="B16:C16"/>
    <mergeCell ref="D16:E16"/>
    <mergeCell ref="G16:I16"/>
    <mergeCell ref="B17:C17"/>
    <mergeCell ref="G17:I17"/>
    <mergeCell ref="C5:D5"/>
    <mergeCell ref="C6:D6"/>
    <mergeCell ref="F4:G4"/>
    <mergeCell ref="F5:G5"/>
    <mergeCell ref="F6:G6"/>
    <mergeCell ref="F9:G9"/>
    <mergeCell ref="F8:G8"/>
    <mergeCell ref="F10:G10"/>
    <mergeCell ref="F11:G11"/>
    <mergeCell ref="C7:D7"/>
    <mergeCell ref="F7:G7"/>
  </mergeCells>
  <conditionalFormatting sqref="D14:E16">
    <cfRule type="expression" dxfId="16" priority="28">
      <formula>COUNTA(D$14:D$16)=3</formula>
    </cfRule>
  </conditionalFormatting>
  <conditionalFormatting sqref="G14:I16">
    <cfRule type="expression" dxfId="15" priority="27">
      <formula>COUNTA(G$14:G$16)=3</formula>
    </cfRule>
  </conditionalFormatting>
  <conditionalFormatting sqref="J18:M20">
    <cfRule type="expression" dxfId="14" priority="26">
      <formula>J18&lt;&gt;""</formula>
    </cfRule>
  </conditionalFormatting>
  <conditionalFormatting sqref="F18:F20">
    <cfRule type="expression" dxfId="13" priority="25">
      <formula>AND($U$14&gt;$T$14,G18="")</formula>
    </cfRule>
  </conditionalFormatting>
  <conditionalFormatting sqref="D18:E18">
    <cfRule type="expression" dxfId="12" priority="17">
      <formula>AND($AA$14&lt;1,D18&lt;&gt;"")</formula>
    </cfRule>
    <cfRule type="expression" dxfId="11" priority="22">
      <formula>AND($AA$14&gt;=1,D18&lt;&gt;"")</formula>
    </cfRule>
  </conditionalFormatting>
  <conditionalFormatting sqref="D19:E19">
    <cfRule type="expression" dxfId="10" priority="18">
      <formula>AND($AA$14&lt;2,D19&lt;&gt;"")</formula>
    </cfRule>
    <cfRule type="expression" dxfId="9" priority="21">
      <formula>AND($AA$14&gt;=2,D19&lt;&gt;"")</formula>
    </cfRule>
  </conditionalFormatting>
  <conditionalFormatting sqref="D20:E20">
    <cfRule type="expression" dxfId="8" priority="19">
      <formula>AND($AA$14&lt;3,D20&lt;&gt;"")</formula>
    </cfRule>
    <cfRule type="expression" dxfId="7" priority="20">
      <formula>AND($AA$14&gt;=3,D20&lt;&gt;"")</formula>
    </cfRule>
  </conditionalFormatting>
  <conditionalFormatting sqref="G18:I20">
    <cfRule type="expression" dxfId="6" priority="16">
      <formula>G18&lt;&gt;""</formula>
    </cfRule>
  </conditionalFormatting>
  <conditionalFormatting sqref="G18:I20">
    <cfRule type="expression" dxfId="5" priority="15">
      <formula>AND($U$14&gt;$T$14,G18="")</formula>
    </cfRule>
  </conditionalFormatting>
  <conditionalFormatting sqref="J18:K20">
    <cfRule type="expression" dxfId="4" priority="46">
      <formula>AND($G18&lt;&gt;"",J18="")</formula>
    </cfRule>
    <cfRule type="expression" dxfId="3" priority="47">
      <formula>AND($U$14&gt;$T$14,$G18="")</formula>
    </cfRule>
  </conditionalFormatting>
  <conditionalFormatting sqref="I24:J73">
    <cfRule type="expression" dxfId="2" priority="1">
      <formula>AND($I$24="Nee",$J24="Nee")</formula>
    </cfRule>
  </conditionalFormatting>
  <dataValidations count="11">
    <dataValidation type="list" allowBlank="1" showErrorMessage="1" errorTitle="Onbekende voorkeur" error="Selecteer een voorkeur uit de lijst." sqref="M18:M20" xr:uid="{00000000-0002-0000-0000-000000000000}">
      <formula1>Selectie_Voorkeur</formula1>
    </dataValidation>
    <dataValidation type="list" allowBlank="1" showErrorMessage="1" errorTitle="Onbekende Licentie" error="Selecteer een licentie uit de lijst." sqref="K18:K20" xr:uid="{00000000-0002-0000-0000-000001000000}">
      <formula1>Selectie_Licentie</formula1>
    </dataValidation>
    <dataValidation type="list" allowBlank="1" showErrorMessage="1" errorTitle="Onbekende gradatie." error="Selecteer een gradatie uit de lijst." prompt="Selecteer een graduatie uit de lijst." sqref="J18:J20" xr:uid="{00000000-0002-0000-0000-000002000000}">
      <formula1>Selectie_Graduatie_scheids</formula1>
    </dataValidation>
    <dataValidation type="list" allowBlank="1" showInputMessage="1" showErrorMessage="1" errorTitle="Onbekend gewicht aanduiding." error="Selecteer a weigth from the list." sqref="K74" xr:uid="{00000000-0002-0000-0000-000003000000}">
      <formula1>Selectie_Gewicht</formula1>
    </dataValidation>
    <dataValidation type="list" allowBlank="1" showInputMessage="1" showErrorMessage="1" errorTitle="Onbekende invoer." error="Select answer from the list." sqref="I74:J74" xr:uid="{00000000-0002-0000-0000-000004000000}">
      <formula1>Selectie_JN</formula1>
    </dataValidation>
    <dataValidation type="list" allowBlank="1" showInputMessage="1" showErrorMessage="1" errorTitle="Onbekende graduatie." error="Select graduation from the list" sqref="H74" xr:uid="{00000000-0002-0000-0000-000005000000}">
      <formula1>Selectie_graduatie_deelnemers</formula1>
    </dataValidation>
    <dataValidation type="list" allowBlank="1" showErrorMessage="1" errorTitle="Onbekende invoer." error="Select gender from the list." sqref="G74" xr:uid="{00000000-0002-0000-0000-000006000000}">
      <formula1>Selectie_Geslacht</formula1>
    </dataValidation>
    <dataValidation type="list" allowBlank="1" showErrorMessage="1" errorTitle="Not a vlaid input." error="Selecteer het geslacht uit de lijst." sqref="G24:G73" xr:uid="{00000000-0002-0000-0000-000008000000}">
      <formula1>Selectie_Geslacht</formula1>
    </dataValidation>
    <dataValidation type="list" allowBlank="1" showInputMessage="1" showErrorMessage="1" errorTitle="Onbekende graduatie." error="Selecteer de gradatie uit de lijst." sqref="H24:H73" xr:uid="{00000000-0002-0000-0000-000009000000}">
      <formula1>Selectie_graduatie_deelnemers</formula1>
    </dataValidation>
    <dataValidation type="list" allowBlank="1" showInputMessage="1" showErrorMessage="1" errorTitle="Onbekende invoer." error="1. Select het antwoord uit de lijst._x000a_2. Vul in &quot;Ja&quot; of &quot;Nee&quot;" sqref="I24:J73" xr:uid="{00000000-0002-0000-0000-00000A000000}">
      <formula1>Selectie_JN</formula1>
    </dataValidation>
    <dataValidation type="date" allowBlank="1" showErrorMessage="1" errorTitle="Foutive datum" error="Vul juiste datum in." sqref="F24:F73" xr:uid="{72F30813-7642-4724-BA3B-7C4FCADEF92E}">
      <formula1>20821</formula1>
      <formula2>41971</formula2>
    </dataValidation>
  </dataValidations>
  <hyperlinks>
    <hyperlink ref="K75" r:id="rId1" tooltip="Taekyon Berghem" display="http://www.taekyonberghem.nl/" xr:uid="{00000000-0004-0000-0000-000000000000}"/>
    <hyperlink ref="C7" r:id="rId2" xr:uid="{00000000-0004-0000-0000-000001000000}"/>
    <hyperlink ref="G75" r:id="rId3" xr:uid="{8997FD0D-E4A8-4AF4-939A-7050F8DB1610}"/>
  </hyperlink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95AFAEBD-C936-4D51-B774-8BDDD50D3FB9}">
            <xm:f>AND($C24&lt;&gt;"",COUNTA($E24:$J24)=6,OR( AND($J24=Selecties!$N$4,$K24&lt;&gt;""), $J24=Selecties!$N$5))</xm:f>
            <x14:dxf>
              <fill>
                <patternFill>
                  <bgColor rgb="FFCCFFCC"/>
                </patternFill>
              </fill>
            </x14:dxf>
          </x14:cfRule>
          <xm:sqref>C24:K73</xm:sqref>
        </x14:conditionalFormatting>
        <x14:conditionalFormatting xmlns:xm="http://schemas.microsoft.com/office/excel/2006/main">
          <x14:cfRule type="expression" priority="4" id="{C9340351-65B2-4C66-8825-BBF9CE3878DB}">
            <xm:f>AND($J24=Selecties!$N$4,$K24="")</xm:f>
            <x14:dxf>
              <fill>
                <patternFill>
                  <bgColor rgb="FFFFC000"/>
                </patternFill>
              </fill>
            </x14:dxf>
          </x14:cfRule>
          <xm:sqref>K24:K73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Onbekend gewicht aanduiding." error="Voer een geheel getal in tusse 15 en 120._x000a_Dus niet b.v. 27,5 maar 27 of 28." xr:uid="{00000000-0002-0000-0000-00000B000000}">
          <x14:formula1>
            <xm:f>Selecties!$P$4</xm:f>
          </x14:formula1>
          <x14:formula2>
            <xm:f>Selecties!$P$5</xm:f>
          </x14:formula2>
          <xm:sqref>K24:K73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Q118"/>
  <sheetViews>
    <sheetView topLeftCell="A52" workbookViewId="0">
      <selection activeCell="H28" sqref="H28"/>
    </sheetView>
  </sheetViews>
  <sheetFormatPr baseColWidth="10" defaultColWidth="8.83203125" defaultRowHeight="15" x14ac:dyDescent="0.2"/>
  <sheetData>
    <row r="1" spans="1:1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">
      <c r="A3" s="12"/>
      <c r="B3" s="225" t="s">
        <v>37</v>
      </c>
      <c r="C3" s="279"/>
      <c r="D3" s="12"/>
      <c r="E3" s="13" t="s">
        <v>38</v>
      </c>
      <c r="F3" s="30" t="s">
        <v>24</v>
      </c>
      <c r="G3" s="30" t="s">
        <v>39</v>
      </c>
      <c r="H3" s="14" t="s">
        <v>9</v>
      </c>
      <c r="I3" s="12"/>
      <c r="J3" s="14" t="s">
        <v>11</v>
      </c>
      <c r="K3" s="12"/>
      <c r="L3" s="14" t="s">
        <v>21</v>
      </c>
      <c r="M3" s="12"/>
      <c r="N3" s="14" t="s">
        <v>40</v>
      </c>
      <c r="O3" s="12"/>
      <c r="P3" s="14" t="s">
        <v>26</v>
      </c>
      <c r="Q3" s="12"/>
    </row>
    <row r="4" spans="1:17" ht="16" x14ac:dyDescent="0.2">
      <c r="A4" s="12"/>
      <c r="B4" s="15" t="s">
        <v>41</v>
      </c>
      <c r="C4" s="280" t="s">
        <v>42</v>
      </c>
      <c r="D4" s="16"/>
      <c r="E4" s="17" t="s">
        <v>43</v>
      </c>
      <c r="F4" s="18" t="s">
        <v>14</v>
      </c>
      <c r="G4" s="18" t="s">
        <v>14</v>
      </c>
      <c r="H4" s="19" t="s">
        <v>16</v>
      </c>
      <c r="I4" s="12"/>
      <c r="J4" s="20" t="s">
        <v>15</v>
      </c>
      <c r="K4" s="12"/>
      <c r="L4" s="21" t="s">
        <v>33</v>
      </c>
      <c r="M4" s="12"/>
      <c r="N4" s="21" t="s">
        <v>34</v>
      </c>
      <c r="O4" s="12"/>
      <c r="P4" s="31">
        <v>15</v>
      </c>
      <c r="Q4" s="12" t="s">
        <v>130</v>
      </c>
    </row>
    <row r="5" spans="1:17" ht="16" x14ac:dyDescent="0.2">
      <c r="A5" s="12"/>
      <c r="B5" s="15" t="s">
        <v>44</v>
      </c>
      <c r="C5" s="281"/>
      <c r="D5" s="16"/>
      <c r="E5" s="15" t="s">
        <v>45</v>
      </c>
      <c r="F5" s="22" t="s">
        <v>14</v>
      </c>
      <c r="G5" s="22" t="s">
        <v>14</v>
      </c>
      <c r="H5" s="23" t="s">
        <v>14</v>
      </c>
      <c r="I5" s="12"/>
      <c r="J5" s="24" t="s">
        <v>13</v>
      </c>
      <c r="K5" s="12"/>
      <c r="L5" s="25" t="s">
        <v>35</v>
      </c>
      <c r="M5" s="12"/>
      <c r="N5" s="25" t="s">
        <v>36</v>
      </c>
      <c r="O5" s="12"/>
      <c r="P5" s="31">
        <v>120</v>
      </c>
      <c r="Q5" s="12" t="s">
        <v>131</v>
      </c>
    </row>
    <row r="6" spans="1:17" ht="16" x14ac:dyDescent="0.2">
      <c r="A6" s="12"/>
      <c r="B6" s="15" t="s">
        <v>46</v>
      </c>
      <c r="C6" s="281"/>
      <c r="D6" s="16"/>
      <c r="E6" s="15" t="s">
        <v>47</v>
      </c>
      <c r="F6" s="22" t="s">
        <v>14</v>
      </c>
      <c r="G6" s="22" t="s">
        <v>14</v>
      </c>
      <c r="H6" s="23" t="s">
        <v>12</v>
      </c>
      <c r="I6" s="12"/>
      <c r="J6" s="26" t="s">
        <v>48</v>
      </c>
      <c r="K6" s="12"/>
      <c r="L6" s="12"/>
      <c r="M6" s="12"/>
      <c r="N6" s="12"/>
      <c r="O6" s="12"/>
      <c r="P6" s="31"/>
      <c r="Q6" s="12"/>
    </row>
    <row r="7" spans="1:17" ht="16" x14ac:dyDescent="0.2">
      <c r="A7" s="12"/>
      <c r="B7" s="15" t="s">
        <v>49</v>
      </c>
      <c r="C7" s="282"/>
      <c r="D7" s="16"/>
      <c r="E7" s="15" t="s">
        <v>50</v>
      </c>
      <c r="F7" s="27" t="s">
        <v>14</v>
      </c>
      <c r="G7" s="27" t="s">
        <v>14</v>
      </c>
      <c r="H7" s="25" t="s">
        <v>51</v>
      </c>
      <c r="I7" s="12"/>
      <c r="J7" s="12"/>
      <c r="K7" s="12"/>
      <c r="L7" s="12"/>
      <c r="M7" s="12"/>
      <c r="N7" s="12"/>
      <c r="O7" s="12"/>
      <c r="P7" s="31"/>
      <c r="Q7" s="12"/>
    </row>
    <row r="8" spans="1:17" ht="18" x14ac:dyDescent="0.2">
      <c r="A8" s="12"/>
      <c r="B8" s="28" t="s">
        <v>52</v>
      </c>
      <c r="C8" s="283" t="s">
        <v>53</v>
      </c>
      <c r="D8" s="16"/>
      <c r="E8" s="15" t="s">
        <v>41</v>
      </c>
      <c r="F8" s="29" t="s">
        <v>16</v>
      </c>
      <c r="G8" s="29" t="s">
        <v>16</v>
      </c>
      <c r="H8" s="12"/>
      <c r="I8" s="12"/>
      <c r="J8" s="12"/>
      <c r="K8" s="12"/>
      <c r="L8" s="12"/>
      <c r="M8" s="12"/>
      <c r="N8" s="12"/>
      <c r="O8" s="12"/>
      <c r="P8" s="31"/>
      <c r="Q8" s="12"/>
    </row>
    <row r="9" spans="1:17" ht="18" x14ac:dyDescent="0.2">
      <c r="A9" s="12"/>
      <c r="B9" s="28" t="s">
        <v>54</v>
      </c>
      <c r="C9" s="281"/>
      <c r="D9" s="16"/>
      <c r="E9" s="15" t="s">
        <v>44</v>
      </c>
      <c r="F9" s="22" t="s">
        <v>16</v>
      </c>
      <c r="G9" s="22" t="s">
        <v>16</v>
      </c>
      <c r="H9" s="12"/>
      <c r="I9" s="12"/>
      <c r="J9" s="12"/>
      <c r="K9" s="12"/>
      <c r="L9" s="12"/>
      <c r="M9" s="12"/>
      <c r="N9" s="12"/>
      <c r="O9" s="12"/>
      <c r="P9" s="31"/>
      <c r="Q9" s="12"/>
    </row>
    <row r="10" spans="1:17" ht="18" x14ac:dyDescent="0.2">
      <c r="A10" s="12"/>
      <c r="B10" s="28" t="s">
        <v>55</v>
      </c>
      <c r="C10" s="281"/>
      <c r="D10" s="16"/>
      <c r="E10" s="15" t="s">
        <v>46</v>
      </c>
      <c r="F10" s="22" t="s">
        <v>16</v>
      </c>
      <c r="G10" s="22" t="s">
        <v>16</v>
      </c>
      <c r="H10" s="12"/>
      <c r="I10" s="12"/>
      <c r="J10" s="276" t="s">
        <v>56</v>
      </c>
      <c r="K10" s="277"/>
      <c r="L10" s="12"/>
      <c r="M10" s="12"/>
      <c r="N10" s="12"/>
      <c r="O10" s="12"/>
      <c r="P10" s="31"/>
      <c r="Q10" s="12"/>
    </row>
    <row r="11" spans="1:17" ht="18" x14ac:dyDescent="0.2">
      <c r="A11" s="12"/>
      <c r="B11" s="28" t="s">
        <v>57</v>
      </c>
      <c r="C11" s="281"/>
      <c r="D11" s="16"/>
      <c r="E11" s="15" t="s">
        <v>49</v>
      </c>
      <c r="F11" s="27" t="s">
        <v>16</v>
      </c>
      <c r="G11" s="27" t="s">
        <v>16</v>
      </c>
      <c r="H11" s="12"/>
      <c r="I11" s="12"/>
      <c r="J11" s="285" t="s">
        <v>34</v>
      </c>
      <c r="K11" s="285"/>
      <c r="L11" s="12"/>
      <c r="M11" s="12"/>
      <c r="N11" s="12"/>
      <c r="O11" s="12"/>
      <c r="P11" s="31"/>
      <c r="Q11" s="12"/>
    </row>
    <row r="12" spans="1:17" ht="18" x14ac:dyDescent="0.2">
      <c r="A12" s="12"/>
      <c r="B12" s="28" t="s">
        <v>58</v>
      </c>
      <c r="C12" s="281"/>
      <c r="D12" s="16"/>
      <c r="E12" s="28" t="s">
        <v>52</v>
      </c>
      <c r="F12" s="29" t="s">
        <v>59</v>
      </c>
      <c r="G12" s="29" t="s">
        <v>16</v>
      </c>
      <c r="H12" s="12"/>
      <c r="I12" s="12"/>
      <c r="J12" s="12"/>
      <c r="K12" s="12"/>
      <c r="L12" s="12"/>
      <c r="M12" s="12"/>
      <c r="N12" s="12"/>
      <c r="O12" s="12"/>
      <c r="P12" s="31"/>
      <c r="Q12" s="12"/>
    </row>
    <row r="13" spans="1:17" ht="18" x14ac:dyDescent="0.2">
      <c r="A13" s="12"/>
      <c r="B13" s="28" t="s">
        <v>60</v>
      </c>
      <c r="C13" s="281"/>
      <c r="D13" s="16"/>
      <c r="E13" s="28" t="s">
        <v>54</v>
      </c>
      <c r="F13" s="22" t="s">
        <v>59</v>
      </c>
      <c r="G13" s="22" t="s">
        <v>16</v>
      </c>
      <c r="H13" s="12"/>
      <c r="I13" s="12"/>
      <c r="J13" s="12"/>
      <c r="K13" s="12"/>
      <c r="L13" s="12"/>
      <c r="M13" s="12"/>
      <c r="N13" s="12"/>
      <c r="O13" s="12"/>
      <c r="P13" s="31"/>
      <c r="Q13" s="12"/>
    </row>
    <row r="14" spans="1:17" ht="18" x14ac:dyDescent="0.2">
      <c r="A14" s="12"/>
      <c r="B14" s="32" t="s">
        <v>61</v>
      </c>
      <c r="C14" s="284"/>
      <c r="D14" s="16"/>
      <c r="E14" s="28" t="s">
        <v>55</v>
      </c>
      <c r="F14" s="22" t="s">
        <v>59</v>
      </c>
      <c r="G14" s="22" t="s">
        <v>16</v>
      </c>
      <c r="H14" s="12"/>
      <c r="I14" s="12"/>
      <c r="J14" s="12"/>
      <c r="K14" s="12"/>
      <c r="L14" s="12"/>
      <c r="M14" s="12"/>
      <c r="N14" s="12"/>
      <c r="O14" s="12"/>
      <c r="P14" s="31"/>
      <c r="Q14" s="12"/>
    </row>
    <row r="15" spans="1:17" ht="18" x14ac:dyDescent="0.2">
      <c r="A15" s="12"/>
      <c r="B15" s="12"/>
      <c r="C15" s="12"/>
      <c r="D15" s="16"/>
      <c r="E15" s="28" t="s">
        <v>57</v>
      </c>
      <c r="F15" s="22" t="s">
        <v>59</v>
      </c>
      <c r="G15" s="22" t="s">
        <v>16</v>
      </c>
      <c r="H15" s="12"/>
      <c r="I15" s="12"/>
      <c r="J15" s="12"/>
      <c r="K15" s="12"/>
      <c r="L15" s="12"/>
      <c r="M15" s="12"/>
      <c r="N15" s="12"/>
      <c r="O15" s="12"/>
      <c r="P15" s="31"/>
      <c r="Q15" s="12"/>
    </row>
    <row r="16" spans="1:17" ht="18" x14ac:dyDescent="0.2">
      <c r="A16" s="12"/>
      <c r="B16" s="12"/>
      <c r="C16" s="12"/>
      <c r="D16" s="16"/>
      <c r="E16" s="28" t="s">
        <v>58</v>
      </c>
      <c r="F16" s="22" t="s">
        <v>59</v>
      </c>
      <c r="G16" s="22" t="s">
        <v>16</v>
      </c>
      <c r="H16" s="12"/>
      <c r="I16" s="12"/>
      <c r="J16" s="12"/>
      <c r="K16" s="12"/>
      <c r="L16" s="12"/>
      <c r="M16" s="12"/>
      <c r="N16" s="12"/>
      <c r="O16" s="12"/>
      <c r="P16" s="31"/>
      <c r="Q16" s="12"/>
    </row>
    <row r="17" spans="1:17" ht="18" x14ac:dyDescent="0.2">
      <c r="A17" s="12"/>
      <c r="B17" s="12"/>
      <c r="C17" s="12"/>
      <c r="D17" s="16"/>
      <c r="E17" s="32" t="s">
        <v>60</v>
      </c>
      <c r="F17" s="33" t="s">
        <v>59</v>
      </c>
      <c r="G17" s="33" t="s">
        <v>16</v>
      </c>
      <c r="H17" s="12"/>
      <c r="I17" s="12"/>
      <c r="J17" s="12"/>
      <c r="K17" s="12"/>
      <c r="L17" s="12"/>
      <c r="M17" s="12"/>
      <c r="N17" s="12"/>
      <c r="O17" s="12"/>
      <c r="P17" s="31"/>
      <c r="Q17" s="12"/>
    </row>
    <row r="18" spans="1:17" x14ac:dyDescent="0.2">
      <c r="A18" s="12"/>
      <c r="B18" s="12"/>
      <c r="C18" s="12"/>
      <c r="D18" s="1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1"/>
      <c r="Q18" s="12"/>
    </row>
    <row r="19" spans="1:17" ht="16" x14ac:dyDescent="0.2">
      <c r="A19" s="12"/>
      <c r="B19" s="3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1"/>
      <c r="Q19" s="12"/>
    </row>
    <row r="20" spans="1:17" x14ac:dyDescent="0.2">
      <c r="A20" s="12"/>
      <c r="B20" s="276" t="s">
        <v>62</v>
      </c>
      <c r="C20" s="277"/>
      <c r="D20" s="12"/>
      <c r="E20" s="12"/>
      <c r="F20" s="12"/>
      <c r="G20" s="12"/>
      <c r="H20" s="276" t="s">
        <v>63</v>
      </c>
      <c r="I20" s="278"/>
      <c r="J20" s="277"/>
      <c r="K20" s="12"/>
      <c r="L20" s="12"/>
      <c r="M20" s="12"/>
      <c r="N20" s="12"/>
      <c r="O20" s="12"/>
      <c r="P20" s="31"/>
      <c r="Q20" s="12"/>
    </row>
    <row r="21" spans="1:17" x14ac:dyDescent="0.2">
      <c r="A21" s="12"/>
      <c r="B21" s="288">
        <v>44528</v>
      </c>
      <c r="C21" s="289"/>
      <c r="D21" s="12"/>
      <c r="E21" s="12"/>
      <c r="F21" s="12"/>
      <c r="G21" s="12"/>
      <c r="H21" s="35">
        <v>17.5</v>
      </c>
      <c r="I21" s="36" t="s">
        <v>64</v>
      </c>
      <c r="J21" s="37"/>
      <c r="K21" s="12"/>
      <c r="L21" s="12"/>
      <c r="M21" s="12"/>
      <c r="N21" s="12"/>
      <c r="O21" s="12"/>
      <c r="P21" s="31"/>
      <c r="Q21" s="12"/>
    </row>
    <row r="22" spans="1:17" x14ac:dyDescent="0.2">
      <c r="A22" s="12"/>
      <c r="B22" s="12"/>
      <c r="C22" s="12"/>
      <c r="D22" s="38"/>
      <c r="E22" s="38"/>
      <c r="F22" s="38"/>
      <c r="G22" s="12"/>
      <c r="H22" s="39">
        <v>20</v>
      </c>
      <c r="I22" s="40" t="s">
        <v>65</v>
      </c>
      <c r="J22" s="41"/>
      <c r="K22" s="12"/>
      <c r="L22" s="12"/>
      <c r="M22" s="12"/>
      <c r="N22" s="12"/>
      <c r="O22" s="12"/>
      <c r="P22" s="31"/>
      <c r="Q22" s="12"/>
    </row>
    <row r="23" spans="1:17" x14ac:dyDescent="0.2">
      <c r="A23" s="12"/>
      <c r="B23" s="290" t="s">
        <v>66</v>
      </c>
      <c r="C23" s="291"/>
      <c r="D23" s="291"/>
      <c r="E23" s="291"/>
      <c r="F23" s="292"/>
      <c r="G23" s="12"/>
      <c r="H23" s="12"/>
      <c r="I23" s="12"/>
      <c r="J23" s="12"/>
      <c r="K23" s="12"/>
      <c r="L23" s="12"/>
      <c r="M23" s="12"/>
      <c r="N23" s="12"/>
      <c r="O23" s="12"/>
      <c r="P23" s="31"/>
      <c r="Q23" s="12"/>
    </row>
    <row r="24" spans="1:17" x14ac:dyDescent="0.2">
      <c r="A24" s="12"/>
      <c r="B24" s="42" t="s">
        <v>67</v>
      </c>
      <c r="C24" s="43" t="s">
        <v>68</v>
      </c>
      <c r="D24" s="293" t="s">
        <v>69</v>
      </c>
      <c r="E24" s="293"/>
      <c r="F24" s="294"/>
      <c r="G24" s="12"/>
      <c r="H24" s="12"/>
      <c r="I24" s="12"/>
      <c r="J24" s="12"/>
      <c r="K24" s="12"/>
      <c r="L24" s="12"/>
      <c r="M24" s="12"/>
      <c r="N24" s="12"/>
      <c r="O24" s="12"/>
      <c r="P24" s="31"/>
      <c r="Q24" s="12"/>
    </row>
    <row r="25" spans="1:17" x14ac:dyDescent="0.2">
      <c r="A25" s="12"/>
      <c r="B25" s="44">
        <v>0</v>
      </c>
      <c r="C25" s="45">
        <v>1</v>
      </c>
      <c r="D25" s="46" t="s">
        <v>70</v>
      </c>
      <c r="E25" s="47"/>
      <c r="F25" s="47"/>
      <c r="G25" s="12"/>
      <c r="H25" s="276" t="s">
        <v>71</v>
      </c>
      <c r="I25" s="278"/>
      <c r="J25" s="277"/>
      <c r="K25" s="12"/>
      <c r="L25" s="12"/>
      <c r="M25" s="12"/>
      <c r="N25" s="12"/>
      <c r="O25" s="12"/>
      <c r="P25" s="31"/>
      <c r="Q25" s="12"/>
    </row>
    <row r="26" spans="1:17" x14ac:dyDescent="0.2">
      <c r="A26" s="12"/>
      <c r="B26" s="48">
        <v>8</v>
      </c>
      <c r="C26" s="49">
        <v>2</v>
      </c>
      <c r="D26" s="50" t="s">
        <v>72</v>
      </c>
      <c r="E26" s="51"/>
      <c r="F26" s="51"/>
      <c r="G26" s="12"/>
      <c r="H26" s="52">
        <v>70</v>
      </c>
      <c r="I26" s="286" t="s">
        <v>73</v>
      </c>
      <c r="J26" s="287"/>
      <c r="K26" s="12"/>
      <c r="L26" s="12"/>
      <c r="M26" s="12"/>
      <c r="N26" s="12"/>
      <c r="O26" s="12"/>
      <c r="P26" s="31"/>
      <c r="Q26" s="12"/>
    </row>
    <row r="27" spans="1:17" x14ac:dyDescent="0.2">
      <c r="A27" s="12"/>
      <c r="B27" s="53">
        <v>15</v>
      </c>
      <c r="C27" s="54">
        <v>3</v>
      </c>
      <c r="D27" s="55" t="s">
        <v>74</v>
      </c>
      <c r="E27" s="56"/>
      <c r="F27" s="56"/>
      <c r="G27" s="12"/>
      <c r="H27" s="12"/>
      <c r="I27" s="12"/>
      <c r="J27" s="12"/>
      <c r="K27" s="12"/>
      <c r="L27" s="12"/>
      <c r="M27" s="12"/>
      <c r="N27" s="12"/>
      <c r="O27" s="12"/>
      <c r="P27" s="31"/>
      <c r="Q27" s="12"/>
    </row>
    <row r="28" spans="1:17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1"/>
      <c r="Q28" s="12"/>
    </row>
    <row r="29" spans="1:17" x14ac:dyDescent="0.2">
      <c r="A29" s="12"/>
      <c r="B29" s="290" t="s">
        <v>75</v>
      </c>
      <c r="C29" s="291"/>
      <c r="D29" s="291"/>
      <c r="E29" s="291"/>
      <c r="F29" s="292"/>
      <c r="G29" s="12"/>
      <c r="H29" s="12"/>
      <c r="I29" s="12"/>
      <c r="J29" s="12"/>
      <c r="K29" s="12"/>
      <c r="L29" s="12"/>
      <c r="M29" s="12"/>
      <c r="N29" s="12"/>
      <c r="O29" s="12"/>
      <c r="P29" s="31"/>
      <c r="Q29" s="12"/>
    </row>
    <row r="30" spans="1:17" x14ac:dyDescent="0.2">
      <c r="A30" s="12"/>
      <c r="B30" s="42" t="s">
        <v>67</v>
      </c>
      <c r="C30" s="57" t="s">
        <v>76</v>
      </c>
      <c r="D30" s="58"/>
      <c r="E30" s="58"/>
      <c r="F30" s="59"/>
      <c r="G30" s="12"/>
      <c r="H30" s="12"/>
      <c r="I30" s="12"/>
      <c r="J30" s="12"/>
      <c r="K30" s="12"/>
      <c r="L30" s="12"/>
      <c r="M30" s="12"/>
      <c r="N30" s="12"/>
      <c r="O30" s="12"/>
      <c r="P30" s="31"/>
      <c r="Q30" s="12"/>
    </row>
    <row r="31" spans="1:17" x14ac:dyDescent="0.2">
      <c r="A31" s="12"/>
      <c r="B31" s="44">
        <v>0</v>
      </c>
      <c r="C31" s="45">
        <v>1</v>
      </c>
      <c r="D31" s="46" t="s">
        <v>77</v>
      </c>
      <c r="E31" s="47"/>
      <c r="F31" s="47"/>
      <c r="G31" s="12"/>
      <c r="H31" s="276" t="s">
        <v>71</v>
      </c>
      <c r="I31" s="278"/>
      <c r="J31" s="277"/>
      <c r="K31" s="12"/>
      <c r="L31" s="12"/>
      <c r="M31" s="12"/>
      <c r="N31" s="12"/>
      <c r="O31" s="12"/>
      <c r="P31" s="31"/>
      <c r="Q31" s="12"/>
    </row>
    <row r="32" spans="1:17" x14ac:dyDescent="0.2">
      <c r="A32" s="12"/>
      <c r="B32" s="48">
        <v>5</v>
      </c>
      <c r="C32" s="49">
        <v>2</v>
      </c>
      <c r="D32" s="50" t="s">
        <v>78</v>
      </c>
      <c r="E32" s="51"/>
      <c r="F32" s="51"/>
      <c r="G32" s="12"/>
      <c r="H32" s="52">
        <v>0</v>
      </c>
      <c r="I32" s="286" t="s">
        <v>79</v>
      </c>
      <c r="J32" s="287"/>
      <c r="K32" s="12"/>
      <c r="L32" s="12"/>
      <c r="M32" s="12"/>
      <c r="N32" s="12"/>
      <c r="O32" s="12"/>
      <c r="P32" s="31"/>
      <c r="Q32" s="12"/>
    </row>
    <row r="33" spans="1:17" x14ac:dyDescent="0.2">
      <c r="A33" s="12"/>
      <c r="B33" s="53">
        <v>10</v>
      </c>
      <c r="C33" s="54">
        <v>3</v>
      </c>
      <c r="D33" s="55" t="s">
        <v>80</v>
      </c>
      <c r="E33" s="56"/>
      <c r="F33" s="56"/>
      <c r="G33" s="12"/>
      <c r="H33" s="12"/>
      <c r="I33" s="12"/>
      <c r="J33" s="12"/>
      <c r="K33" s="12"/>
      <c r="L33" s="12"/>
      <c r="M33" s="12"/>
      <c r="N33" s="12"/>
      <c r="O33" s="12"/>
      <c r="P33" s="31"/>
      <c r="Q33" s="12"/>
    </row>
    <row r="34" spans="1:17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31"/>
      <c r="Q34" s="12"/>
    </row>
    <row r="35" spans="1:17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1"/>
      <c r="Q35" s="12"/>
    </row>
    <row r="36" spans="1:17" x14ac:dyDescent="0.2">
      <c r="A36" s="12"/>
      <c r="B36" s="276" t="s">
        <v>81</v>
      </c>
      <c r="C36" s="278"/>
      <c r="D36" s="278"/>
      <c r="E36" s="277"/>
      <c r="F36" s="12"/>
      <c r="G36" s="276" t="s">
        <v>81</v>
      </c>
      <c r="H36" s="278"/>
      <c r="I36" s="278"/>
      <c r="J36" s="277"/>
      <c r="K36" s="12"/>
      <c r="L36" s="12"/>
      <c r="M36" s="12"/>
      <c r="N36" s="12"/>
      <c r="O36" s="12"/>
      <c r="P36" s="31"/>
      <c r="Q36" s="12"/>
    </row>
    <row r="37" spans="1:17" x14ac:dyDescent="0.2">
      <c r="A37" s="12"/>
      <c r="B37" s="60">
        <v>14</v>
      </c>
      <c r="C37" s="61" t="s">
        <v>82</v>
      </c>
      <c r="D37" s="61" t="s">
        <v>83</v>
      </c>
      <c r="E37" s="62" t="s">
        <v>84</v>
      </c>
      <c r="F37" s="12"/>
      <c r="G37" s="60">
        <v>14</v>
      </c>
      <c r="H37" s="61" t="s">
        <v>135</v>
      </c>
      <c r="I37" s="61" t="s">
        <v>136</v>
      </c>
      <c r="J37" s="62" t="s">
        <v>137</v>
      </c>
      <c r="K37" s="12"/>
      <c r="L37" s="12"/>
      <c r="M37" s="12"/>
      <c r="N37" s="12"/>
      <c r="O37" s="12"/>
      <c r="P37" s="31"/>
      <c r="Q37" s="12"/>
    </row>
    <row r="38" spans="1:17" x14ac:dyDescent="0.2">
      <c r="A38" s="12"/>
      <c r="B38" s="63">
        <v>18</v>
      </c>
      <c r="C38" s="64" t="s">
        <v>85</v>
      </c>
      <c r="D38" s="64" t="s">
        <v>86</v>
      </c>
      <c r="E38" s="65" t="s">
        <v>87</v>
      </c>
      <c r="F38" s="12"/>
      <c r="G38" s="63">
        <v>18</v>
      </c>
      <c r="H38" s="64" t="s">
        <v>85</v>
      </c>
      <c r="I38" s="64" t="s">
        <v>138</v>
      </c>
      <c r="J38" s="65" t="s">
        <v>139</v>
      </c>
      <c r="K38" s="12"/>
      <c r="L38" s="12"/>
      <c r="M38" s="12"/>
      <c r="N38" s="12"/>
      <c r="O38" s="12"/>
      <c r="P38" s="31"/>
      <c r="Q38" s="12"/>
    </row>
    <row r="39" spans="1:17" x14ac:dyDescent="0.2">
      <c r="A39" s="12"/>
      <c r="B39" s="66"/>
      <c r="C39" s="67" t="s">
        <v>88</v>
      </c>
      <c r="D39" s="67" t="s">
        <v>86</v>
      </c>
      <c r="E39" s="68" t="s">
        <v>87</v>
      </c>
      <c r="F39" s="12"/>
      <c r="G39" s="66"/>
      <c r="H39" s="67" t="s">
        <v>140</v>
      </c>
      <c r="I39" s="67" t="s">
        <v>138</v>
      </c>
      <c r="J39" s="68" t="s">
        <v>139</v>
      </c>
      <c r="K39" s="12"/>
      <c r="L39" s="12"/>
      <c r="M39" s="12"/>
      <c r="N39" s="12"/>
      <c r="O39" s="12"/>
      <c r="P39" s="31"/>
      <c r="Q39" s="12"/>
    </row>
    <row r="40" spans="1:17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31"/>
      <c r="Q40" s="12"/>
    </row>
    <row r="41" spans="1:17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31"/>
      <c r="Q41" s="12"/>
    </row>
    <row r="42" spans="1:17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31"/>
      <c r="Q42" s="12"/>
    </row>
    <row r="43" spans="1:17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31"/>
      <c r="Q43" s="12"/>
    </row>
    <row r="44" spans="1:17" ht="16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31"/>
      <c r="Q44" s="12"/>
    </row>
    <row r="45" spans="1:17" ht="16" thickTop="1" x14ac:dyDescent="0.2">
      <c r="A45" s="12"/>
      <c r="B45" s="12"/>
      <c r="C45" s="69" t="s">
        <v>82</v>
      </c>
      <c r="D45" s="70"/>
      <c r="E45" s="71" t="s">
        <v>89</v>
      </c>
      <c r="F45" s="72"/>
      <c r="G45" s="72" t="s">
        <v>90</v>
      </c>
      <c r="H45" s="73"/>
      <c r="I45" s="12"/>
      <c r="J45" s="12"/>
      <c r="K45" s="12"/>
      <c r="L45" s="12"/>
      <c r="M45" s="12"/>
      <c r="N45" s="12"/>
      <c r="O45" s="12"/>
      <c r="P45" s="31"/>
      <c r="Q45" s="12"/>
    </row>
    <row r="46" spans="1:17" x14ac:dyDescent="0.2">
      <c r="A46" s="12"/>
      <c r="B46" s="12"/>
      <c r="C46" s="74" t="s">
        <v>83</v>
      </c>
      <c r="D46" s="75" t="s">
        <v>84</v>
      </c>
      <c r="E46" s="76" t="s">
        <v>86</v>
      </c>
      <c r="F46" s="75" t="s">
        <v>87</v>
      </c>
      <c r="G46" s="76" t="s">
        <v>86</v>
      </c>
      <c r="H46" s="77" t="s">
        <v>87</v>
      </c>
      <c r="I46" s="12"/>
      <c r="J46" s="12"/>
      <c r="K46" s="12"/>
      <c r="L46" s="12"/>
      <c r="M46" s="12"/>
      <c r="N46" s="12"/>
      <c r="O46" s="12"/>
      <c r="P46" s="31"/>
      <c r="Q46" s="12"/>
    </row>
    <row r="47" spans="1:17" x14ac:dyDescent="0.2">
      <c r="A47" s="12"/>
      <c r="B47" s="31" t="s">
        <v>91</v>
      </c>
      <c r="C47" s="78">
        <v>5</v>
      </c>
      <c r="D47" s="79">
        <v>5</v>
      </c>
      <c r="E47" s="80">
        <v>6</v>
      </c>
      <c r="F47" s="79">
        <v>6</v>
      </c>
      <c r="G47" s="80">
        <v>7</v>
      </c>
      <c r="H47" s="81">
        <v>6</v>
      </c>
      <c r="I47" s="12"/>
      <c r="J47" s="12"/>
      <c r="K47" s="12"/>
      <c r="L47" s="12"/>
      <c r="M47" s="12"/>
      <c r="N47" s="12"/>
      <c r="O47" s="12"/>
      <c r="P47" s="31"/>
      <c r="Q47" s="12"/>
    </row>
    <row r="48" spans="1:17" x14ac:dyDescent="0.2">
      <c r="A48" s="12"/>
      <c r="B48" s="12"/>
      <c r="C48" s="82" t="s">
        <v>92</v>
      </c>
      <c r="D48" s="83" t="s">
        <v>92</v>
      </c>
      <c r="E48" s="84" t="s">
        <v>92</v>
      </c>
      <c r="F48" s="83" t="s">
        <v>92</v>
      </c>
      <c r="G48" s="84" t="s">
        <v>92</v>
      </c>
      <c r="H48" s="85" t="s">
        <v>92</v>
      </c>
      <c r="I48" s="12"/>
      <c r="J48" s="12"/>
      <c r="K48" s="12"/>
      <c r="L48" s="12"/>
      <c r="M48" s="12"/>
      <c r="N48" s="12"/>
      <c r="O48" s="12"/>
      <c r="P48" s="31"/>
      <c r="Q48" s="12"/>
    </row>
    <row r="49" spans="1:17" x14ac:dyDescent="0.2">
      <c r="A49" s="12"/>
      <c r="B49" s="12"/>
      <c r="C49" s="86">
        <v>25</v>
      </c>
      <c r="D49" s="45">
        <v>25</v>
      </c>
      <c r="E49" s="44">
        <v>45</v>
      </c>
      <c r="F49" s="45">
        <v>40</v>
      </c>
      <c r="G49" s="44">
        <v>64</v>
      </c>
      <c r="H49" s="87">
        <v>57</v>
      </c>
      <c r="I49" s="12"/>
      <c r="J49" s="12"/>
      <c r="K49" s="12"/>
      <c r="L49" s="12"/>
      <c r="M49" s="12"/>
      <c r="N49" s="12"/>
      <c r="O49" s="12"/>
      <c r="P49" s="31"/>
      <c r="Q49" s="12"/>
    </row>
    <row r="50" spans="1:17" x14ac:dyDescent="0.2">
      <c r="A50" s="12"/>
      <c r="B50" s="12"/>
      <c r="C50" s="88">
        <f>5+C49</f>
        <v>30</v>
      </c>
      <c r="D50" s="49">
        <f t="shared" ref="D50:D55" si="0">5+D49</f>
        <v>30</v>
      </c>
      <c r="E50" s="48">
        <f t="shared" ref="E50:F53" si="1">6+E49</f>
        <v>51</v>
      </c>
      <c r="F50" s="49">
        <f t="shared" si="1"/>
        <v>46</v>
      </c>
      <c r="G50" s="48">
        <f>7+G49</f>
        <v>71</v>
      </c>
      <c r="H50" s="89">
        <f>6+H49</f>
        <v>63</v>
      </c>
      <c r="I50" s="12"/>
      <c r="J50" s="12"/>
      <c r="K50" s="12"/>
      <c r="L50" s="12"/>
      <c r="M50" s="12"/>
      <c r="N50" s="12"/>
      <c r="O50" s="12"/>
      <c r="P50" s="31"/>
      <c r="Q50" s="12"/>
    </row>
    <row r="51" spans="1:17" x14ac:dyDescent="0.2">
      <c r="A51" s="12"/>
      <c r="B51" s="12"/>
      <c r="C51" s="88">
        <f t="shared" ref="C51:C57" si="2">5+C50</f>
        <v>35</v>
      </c>
      <c r="D51" s="49">
        <f t="shared" si="0"/>
        <v>35</v>
      </c>
      <c r="E51" s="48">
        <f t="shared" si="1"/>
        <v>57</v>
      </c>
      <c r="F51" s="49">
        <f t="shared" si="1"/>
        <v>52</v>
      </c>
      <c r="G51" s="48">
        <f>7+G50</f>
        <v>78</v>
      </c>
      <c r="H51" s="89"/>
      <c r="I51" s="12"/>
      <c r="J51" s="12"/>
      <c r="K51" s="12"/>
      <c r="L51" s="12"/>
      <c r="M51" s="12"/>
      <c r="N51" s="12"/>
      <c r="O51" s="12"/>
      <c r="P51" s="31"/>
      <c r="Q51" s="12"/>
    </row>
    <row r="52" spans="1:17" x14ac:dyDescent="0.2">
      <c r="A52" s="12"/>
      <c r="B52" s="12"/>
      <c r="C52" s="88">
        <f t="shared" si="2"/>
        <v>40</v>
      </c>
      <c r="D52" s="49">
        <f t="shared" si="0"/>
        <v>40</v>
      </c>
      <c r="E52" s="48">
        <f t="shared" si="1"/>
        <v>63</v>
      </c>
      <c r="F52" s="49">
        <f t="shared" si="1"/>
        <v>58</v>
      </c>
      <c r="G52" s="48">
        <f>7+G51</f>
        <v>85</v>
      </c>
      <c r="H52" s="90"/>
      <c r="I52" s="12"/>
      <c r="J52" s="12"/>
      <c r="K52" s="12"/>
      <c r="L52" s="12"/>
      <c r="M52" s="12"/>
      <c r="N52" s="12"/>
      <c r="O52" s="12"/>
      <c r="P52" s="31"/>
      <c r="Q52" s="12"/>
    </row>
    <row r="53" spans="1:17" x14ac:dyDescent="0.2">
      <c r="A53" s="12"/>
      <c r="B53" s="12"/>
      <c r="C53" s="88">
        <f t="shared" si="2"/>
        <v>45</v>
      </c>
      <c r="D53" s="49">
        <f t="shared" si="0"/>
        <v>45</v>
      </c>
      <c r="E53" s="48">
        <f t="shared" si="1"/>
        <v>69</v>
      </c>
      <c r="F53" s="49">
        <f t="shared" si="1"/>
        <v>64</v>
      </c>
      <c r="G53" s="48"/>
      <c r="H53" s="90"/>
      <c r="I53" s="12"/>
      <c r="J53" s="12"/>
      <c r="K53" s="12"/>
      <c r="L53" s="12"/>
      <c r="M53" s="12"/>
      <c r="N53" s="12"/>
      <c r="O53" s="12"/>
      <c r="P53" s="31"/>
      <c r="Q53" s="12"/>
    </row>
    <row r="54" spans="1:17" x14ac:dyDescent="0.2">
      <c r="A54" s="12"/>
      <c r="B54" s="12"/>
      <c r="C54" s="88">
        <f t="shared" si="2"/>
        <v>50</v>
      </c>
      <c r="D54" s="49">
        <f t="shared" si="0"/>
        <v>50</v>
      </c>
      <c r="E54" s="48"/>
      <c r="F54" s="49"/>
      <c r="G54" s="48"/>
      <c r="H54" s="90"/>
      <c r="I54" s="12"/>
      <c r="J54" s="12"/>
      <c r="K54" s="12"/>
      <c r="L54" s="12"/>
      <c r="M54" s="12"/>
      <c r="N54" s="12"/>
      <c r="O54" s="12"/>
      <c r="P54" s="31"/>
      <c r="Q54" s="12"/>
    </row>
    <row r="55" spans="1:17" x14ac:dyDescent="0.2">
      <c r="A55" s="12"/>
      <c r="B55" s="12"/>
      <c r="C55" s="88">
        <f t="shared" si="2"/>
        <v>55</v>
      </c>
      <c r="D55" s="49">
        <f t="shared" si="0"/>
        <v>55</v>
      </c>
      <c r="E55" s="48"/>
      <c r="F55" s="49"/>
      <c r="G55" s="91"/>
      <c r="H55" s="90"/>
      <c r="I55" s="12"/>
      <c r="J55" s="12"/>
      <c r="K55" s="12"/>
      <c r="L55" s="12"/>
      <c r="M55" s="12"/>
      <c r="N55" s="12"/>
      <c r="O55" s="12"/>
      <c r="P55" s="31"/>
      <c r="Q55" s="12"/>
    </row>
    <row r="56" spans="1:17" x14ac:dyDescent="0.2">
      <c r="A56" s="12"/>
      <c r="B56" s="12"/>
      <c r="C56" s="88">
        <f t="shared" si="2"/>
        <v>60</v>
      </c>
      <c r="D56" s="49"/>
      <c r="E56" s="48"/>
      <c r="F56" s="49"/>
      <c r="G56" s="91"/>
      <c r="H56" s="90"/>
      <c r="I56" s="12"/>
      <c r="J56" s="12"/>
      <c r="K56" s="12"/>
      <c r="L56" s="12"/>
      <c r="M56" s="12"/>
      <c r="N56" s="12"/>
      <c r="O56" s="12"/>
      <c r="P56" s="31"/>
      <c r="Q56" s="12"/>
    </row>
    <row r="57" spans="1:17" ht="16" thickBot="1" x14ac:dyDescent="0.25">
      <c r="A57" s="12"/>
      <c r="B57" s="12"/>
      <c r="C57" s="92">
        <f t="shared" si="2"/>
        <v>65</v>
      </c>
      <c r="D57" s="93"/>
      <c r="E57" s="94"/>
      <c r="F57" s="93"/>
      <c r="G57" s="95"/>
      <c r="H57" s="96"/>
      <c r="I57" s="12"/>
      <c r="J57" s="12"/>
      <c r="K57" s="12"/>
      <c r="L57" s="12"/>
      <c r="M57" s="12"/>
      <c r="N57" s="12"/>
      <c r="O57" s="12"/>
      <c r="P57" s="31"/>
      <c r="Q57" s="12"/>
    </row>
    <row r="58" spans="1:17" ht="16" thickTop="1" x14ac:dyDescent="0.2">
      <c r="A58" s="12"/>
      <c r="B58" s="12"/>
      <c r="C58" s="31"/>
      <c r="D58" s="31"/>
      <c r="E58" s="31"/>
      <c r="F58" s="31"/>
      <c r="G58" s="31"/>
      <c r="H58" s="31"/>
      <c r="I58" s="12"/>
      <c r="J58" s="12"/>
      <c r="K58" s="12"/>
      <c r="L58" s="12"/>
      <c r="M58" s="12"/>
      <c r="N58" s="12"/>
      <c r="O58" s="12"/>
      <c r="P58" s="31"/>
      <c r="Q58" s="12"/>
    </row>
    <row r="59" spans="1:17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31"/>
      <c r="Q59" s="12"/>
    </row>
    <row r="60" spans="1:17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31"/>
      <c r="Q60" s="12"/>
    </row>
    <row r="61" spans="1:17" x14ac:dyDescent="0.2">
      <c r="A61" s="12"/>
      <c r="B61" s="12" t="s">
        <v>93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1"/>
      <c r="Q61" s="12"/>
    </row>
    <row r="62" spans="1:17" x14ac:dyDescent="0.2">
      <c r="A62" s="12"/>
      <c r="B62" s="12"/>
      <c r="C62" s="12" t="s">
        <v>94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31"/>
      <c r="Q62" s="12"/>
    </row>
    <row r="63" spans="1:17" x14ac:dyDescent="0.2">
      <c r="A63" s="12"/>
      <c r="B63" s="12"/>
      <c r="C63" s="12"/>
      <c r="D63" s="12"/>
      <c r="E63" s="31"/>
      <c r="F63" s="31"/>
      <c r="G63" s="12"/>
      <c r="H63" s="12"/>
      <c r="I63" s="12"/>
      <c r="J63" s="12"/>
      <c r="K63" s="12"/>
      <c r="L63" s="12"/>
      <c r="M63" s="12"/>
      <c r="N63" s="12"/>
      <c r="O63" s="12"/>
      <c r="P63" s="31"/>
      <c r="Q63" s="12"/>
    </row>
    <row r="64" spans="1:17" x14ac:dyDescent="0.2">
      <c r="A64" s="12"/>
      <c r="B64" s="12"/>
      <c r="C64" s="12"/>
      <c r="D64" s="12"/>
      <c r="E64" s="31"/>
      <c r="F64" s="31"/>
      <c r="G64" s="12"/>
      <c r="H64" s="12"/>
      <c r="I64" s="12"/>
      <c r="J64" s="12"/>
      <c r="K64" s="12"/>
      <c r="L64" s="12"/>
      <c r="M64" s="12"/>
      <c r="N64" s="12"/>
      <c r="O64" s="12"/>
      <c r="P64" s="31"/>
      <c r="Q64" s="12"/>
    </row>
    <row r="65" spans="1:17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31"/>
      <c r="Q65" s="12"/>
    </row>
    <row r="66" spans="1:17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31"/>
      <c r="Q66" s="12"/>
    </row>
    <row r="67" spans="1:17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31"/>
      <c r="Q67" s="12"/>
    </row>
    <row r="68" spans="1:17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31"/>
      <c r="Q68" s="12"/>
    </row>
    <row r="69" spans="1:17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31"/>
      <c r="Q69" s="12"/>
    </row>
    <row r="70" spans="1:17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31"/>
      <c r="Q70" s="12"/>
    </row>
    <row r="71" spans="1:17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31"/>
      <c r="Q71" s="12"/>
    </row>
    <row r="72" spans="1:17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31"/>
      <c r="Q72" s="12"/>
    </row>
    <row r="73" spans="1:17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31"/>
      <c r="Q73" s="12"/>
    </row>
    <row r="74" spans="1:17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31"/>
      <c r="Q74" s="12"/>
    </row>
    <row r="75" spans="1:17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31"/>
      <c r="Q75" s="12"/>
    </row>
    <row r="76" spans="1:17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31"/>
      <c r="Q76" s="12"/>
    </row>
    <row r="77" spans="1:17" x14ac:dyDescent="0.2">
      <c r="A77" s="12"/>
      <c r="B77" s="12"/>
      <c r="C77" s="12"/>
      <c r="D77" s="12"/>
      <c r="E77" s="31"/>
      <c r="F77" s="31"/>
      <c r="G77" s="12"/>
      <c r="H77" s="12"/>
      <c r="I77" s="12"/>
      <c r="J77" s="12"/>
      <c r="K77" s="12"/>
      <c r="L77" s="12"/>
      <c r="M77" s="12"/>
      <c r="N77" s="12"/>
      <c r="O77" s="12"/>
      <c r="P77" s="31"/>
      <c r="Q77" s="12"/>
    </row>
    <row r="78" spans="1:17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31"/>
      <c r="Q78" s="12"/>
    </row>
    <row r="79" spans="1:17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31"/>
      <c r="Q79" s="12"/>
    </row>
    <row r="80" spans="1:17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31"/>
      <c r="Q80" s="12"/>
    </row>
    <row r="81" spans="1:17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31"/>
      <c r="Q81" s="12"/>
    </row>
    <row r="82" spans="1:17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31"/>
      <c r="Q82" s="12"/>
    </row>
    <row r="83" spans="1:17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31"/>
      <c r="Q83" s="12"/>
    </row>
    <row r="84" spans="1:17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31"/>
      <c r="Q84" s="12"/>
    </row>
    <row r="85" spans="1:17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31"/>
      <c r="Q85" s="12"/>
    </row>
    <row r="86" spans="1:17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31"/>
      <c r="Q86" s="12"/>
    </row>
    <row r="87" spans="1:17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31"/>
      <c r="Q87" s="12"/>
    </row>
    <row r="88" spans="1:17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31"/>
      <c r="Q88" s="12"/>
    </row>
    <row r="89" spans="1:17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31"/>
      <c r="Q89" s="12"/>
    </row>
    <row r="90" spans="1:17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97"/>
      <c r="Q90" s="12"/>
    </row>
    <row r="91" spans="1:17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</sheetData>
  <sheetProtection algorithmName="SHA-512" hashValue="XW56Mq1IeL6z1gaLGnuUR3gcMBsQG+TRHlJOLaKgvX6fdUhaTchoPi0+sRnOdOU9kctXJ29SH+KFJYGpPevifw==" saltValue="kZ13Mhm03vhwHFZlzvLmgg==" spinCount="100000" sheet="1" selectLockedCells="1" selectUnlockedCells="1"/>
  <mergeCells count="17">
    <mergeCell ref="H31:J31"/>
    <mergeCell ref="I32:J32"/>
    <mergeCell ref="B36:E36"/>
    <mergeCell ref="B21:C21"/>
    <mergeCell ref="B23:F23"/>
    <mergeCell ref="D24:F24"/>
    <mergeCell ref="H25:J25"/>
    <mergeCell ref="I26:J26"/>
    <mergeCell ref="B29:F29"/>
    <mergeCell ref="G36:J36"/>
    <mergeCell ref="B20:C20"/>
    <mergeCell ref="H20:J20"/>
    <mergeCell ref="B3:C3"/>
    <mergeCell ref="C4:C7"/>
    <mergeCell ref="C8:C14"/>
    <mergeCell ref="J10:K10"/>
    <mergeCell ref="J11:K11"/>
  </mergeCells>
  <dataValidations disablePrompts="1" count="1">
    <dataValidation type="list" allowBlank="1" showInputMessage="1" showErrorMessage="1" sqref="J11:K11" xr:uid="{00000000-0002-0000-0100-000000000000}">
      <formula1>N4:N5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Taekyon Toernooi</vt:lpstr>
      <vt:lpstr>Selecties</vt:lpstr>
      <vt:lpstr>Selectie_Geslacht</vt:lpstr>
      <vt:lpstr>Selectie_Gewicht</vt:lpstr>
      <vt:lpstr>Selectie_graduatie_deelnemers</vt:lpstr>
      <vt:lpstr>Selectie_Graduatie_scheids</vt:lpstr>
      <vt:lpstr>Selectie_JN</vt:lpstr>
      <vt:lpstr>Selectie_Licentie</vt:lpstr>
      <vt:lpstr>selectie_tournament_date</vt:lpstr>
      <vt:lpstr>Selectie_Voorkeur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Registratie formulier Taekyon Berghem 2018</dc:title>
  <dc:creator>Geert van Nunen</dc:creator>
  <cp:lastModifiedBy>Microsoft Office User</cp:lastModifiedBy>
  <dcterms:created xsi:type="dcterms:W3CDTF">2017-09-09T14:41:43Z</dcterms:created>
  <dcterms:modified xsi:type="dcterms:W3CDTF">2021-10-26T08:36:23Z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" visible="true"/>
      </mso:documentControls>
    </mso:qat>
  </mso:ribbon>
</mso:customUI>
</file>